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USUARIO\Desktop\FURAG 2024\GOBIERNO DIGITAL\GDI232\"/>
    </mc:Choice>
  </mc:AlternateContent>
  <xr:revisionPtr revIDLastSave="0" documentId="8_{FE79B832-CC9C-4D6F-9939-0D1DAD9C7F88}" xr6:coauthVersionLast="47" xr6:coauthVersionMax="47" xr10:uidLastSave="{00000000-0000-0000-0000-000000000000}"/>
  <bookViews>
    <workbookView xWindow="-108" yWindow="-108" windowWidth="23256" windowHeight="12456" tabRatio="788" xr2:uid="{00000000-000D-0000-FFFF-FFFF00000000}"/>
  </bookViews>
  <sheets>
    <sheet name="PORTADA" sheetId="1" r:id="rId1"/>
    <sheet name="ESCALA DE EVALUACION" sheetId="2" r:id="rId2"/>
    <sheet name="LEVANTAMIENTO DE INFO." sheetId="3" r:id="rId3"/>
    <sheet name="AREAS INVOLUCRADAS" sheetId="4" r:id="rId4"/>
    <sheet name="ADMINISTRATIVAS" sheetId="5" r:id="rId5"/>
    <sheet name="TECNICAS" sheetId="6" r:id="rId6"/>
    <sheet name="PHVA" sheetId="10" r:id="rId7"/>
    <sheet name="MADUREZ" sheetId="8" r:id="rId8"/>
    <sheet name="CIBER" sheetId="9" r:id="rId9"/>
  </sheets>
  <calcPr calcId="191028" concurrentCalc="0"/>
  <pivotCaches>
    <pivotCache cacheId="11" r:id="rId10"/>
    <pivotCache cacheId="12"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9" i="5" l="1"/>
  <c r="C5" i="9"/>
  <c r="L37" i="10"/>
  <c r="F25" i="10"/>
  <c r="E25" i="10"/>
  <c r="D25" i="10"/>
  <c r="F22" i="10"/>
  <c r="E22" i="10"/>
  <c r="D22" i="10"/>
  <c r="E21" i="10"/>
  <c r="D21" i="10"/>
  <c r="F18" i="10"/>
  <c r="E18" i="10"/>
  <c r="C32" i="1"/>
  <c r="C31" i="1"/>
  <c r="C22" i="1"/>
  <c r="C21" i="1"/>
  <c r="C20" i="1"/>
  <c r="C19" i="1"/>
  <c r="C5" i="8"/>
  <c r="C10" i="10"/>
  <c r="C6" i="6"/>
  <c r="D6" i="5"/>
  <c r="C6" i="4"/>
  <c r="D6" i="3"/>
  <c r="F43" i="1"/>
  <c r="G185" i="9"/>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8" i="8"/>
  <c r="F26" i="8"/>
  <c r="F25" i="8"/>
  <c r="F21" i="8"/>
  <c r="F20" i="8"/>
  <c r="F19" i="8"/>
  <c r="F16" i="8"/>
  <c r="F15" i="8"/>
  <c r="F14" i="8"/>
  <c r="F13" i="8"/>
  <c r="F12" i="8"/>
  <c r="L19" i="10"/>
  <c r="L22" i="10"/>
  <c r="L21" i="10"/>
  <c r="K22" i="10"/>
  <c r="K21" i="10"/>
  <c r="F17" i="8"/>
  <c r="K19" i="10"/>
  <c r="K18" i="10"/>
  <c r="L18" i="10"/>
  <c r="K38" i="10"/>
  <c r="L38" i="10"/>
  <c r="E42" i="1"/>
  <c r="K35" i="10"/>
  <c r="L35" i="10"/>
  <c r="E41" i="1"/>
  <c r="K26" i="10"/>
  <c r="L26" i="10"/>
  <c r="E39" i="1"/>
  <c r="K65" i="6"/>
  <c r="F32" i="8"/>
  <c r="P32" i="8"/>
  <c r="K26" i="6"/>
  <c r="F69" i="8"/>
  <c r="P69" i="8"/>
  <c r="P75" i="8"/>
  <c r="P76" i="8"/>
  <c r="O74" i="8"/>
  <c r="O76" i="8"/>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P34" i="8"/>
  <c r="N23" i="8"/>
  <c r="N34" i="8"/>
  <c r="L23" i="8"/>
  <c r="L34" i="8"/>
  <c r="J23" i="8"/>
  <c r="J34" i="8"/>
  <c r="O22" i="8"/>
  <c r="M22" i="8"/>
  <c r="K22" i="8"/>
  <c r="I22" i="8"/>
  <c r="G22" i="8"/>
  <c r="N21" i="8"/>
  <c r="P20" i="8"/>
  <c r="N19" i="8"/>
  <c r="P18" i="8"/>
  <c r="N18" i="8"/>
  <c r="L18" i="8"/>
  <c r="J18" i="8"/>
  <c r="H18" i="8"/>
  <c r="L17" i="8"/>
  <c r="J16" i="8"/>
  <c r="H16" i="8"/>
  <c r="N16" i="8"/>
  <c r="L15" i="8"/>
  <c r="H14" i="8"/>
  <c r="N14" i="8"/>
  <c r="L13" i="8"/>
  <c r="J12" i="8"/>
  <c r="N12" i="8"/>
  <c r="K110" i="6"/>
  <c r="K109" i="6"/>
  <c r="F30" i="1"/>
  <c r="H30" i="1"/>
  <c r="K106" i="6"/>
  <c r="F48" i="8"/>
  <c r="P48" i="8"/>
  <c r="K96" i="6"/>
  <c r="F47" i="8"/>
  <c r="P47" i="8"/>
  <c r="K92" i="6"/>
  <c r="F46" i="8"/>
  <c r="L46" i="8"/>
  <c r="K85" i="6"/>
  <c r="F45" i="8"/>
  <c r="L45" i="8"/>
  <c r="K81" i="6"/>
  <c r="F44" i="8"/>
  <c r="L44" i="8"/>
  <c r="K77" i="6"/>
  <c r="F72" i="8"/>
  <c r="P72" i="8"/>
  <c r="K74" i="6"/>
  <c r="F33" i="8"/>
  <c r="N33" i="8"/>
  <c r="K72" i="6"/>
  <c r="F43" i="8"/>
  <c r="P43" i="8"/>
  <c r="K67" i="6"/>
  <c r="F71" i="8"/>
  <c r="N71" i="8"/>
  <c r="K63" i="6"/>
  <c r="F31" i="8"/>
  <c r="P31" i="8"/>
  <c r="K58" i="6"/>
  <c r="F42" i="8"/>
  <c r="P42" i="8"/>
  <c r="K46" i="6"/>
  <c r="F41" i="8"/>
  <c r="L41" i="8"/>
  <c r="K39" i="6"/>
  <c r="K34" i="6"/>
  <c r="K24" i="6"/>
  <c r="K17" i="6"/>
  <c r="F68" i="8"/>
  <c r="P68" i="8"/>
  <c r="K14" i="6"/>
  <c r="F38" i="8"/>
  <c r="P38" i="8"/>
  <c r="L74" i="5"/>
  <c r="F29" i="1"/>
  <c r="H29" i="1"/>
  <c r="L69" i="5"/>
  <c r="F62" i="8"/>
  <c r="P62" i="8"/>
  <c r="L63" i="5"/>
  <c r="L55" i="5"/>
  <c r="L49" i="5"/>
  <c r="L45" i="5"/>
  <c r="L40" i="5"/>
  <c r="F27" i="8"/>
  <c r="P27" i="8"/>
  <c r="L36" i="5"/>
  <c r="F37" i="8"/>
  <c r="P37" i="8"/>
  <c r="L32" i="5"/>
  <c r="F36" i="8"/>
  <c r="P36" i="8"/>
  <c r="L29" i="5"/>
  <c r="F35" i="8"/>
  <c r="P35" i="8"/>
  <c r="L24" i="5"/>
  <c r="F30" i="8"/>
  <c r="J30" i="8"/>
  <c r="L18" i="5"/>
  <c r="F29" i="8"/>
  <c r="N29" i="8"/>
  <c r="L13" i="5"/>
  <c r="F19" i="1"/>
  <c r="H19" i="1"/>
  <c r="N71" i="3"/>
  <c r="G33" i="1"/>
  <c r="P74" i="8"/>
  <c r="L47" i="8"/>
  <c r="N47" i="8"/>
  <c r="K91" i="6"/>
  <c r="F28" i="1"/>
  <c r="H28" i="1"/>
  <c r="P46" i="8"/>
  <c r="P44" i="8"/>
  <c r="L43" i="8"/>
  <c r="P71" i="8"/>
  <c r="J31" i="8"/>
  <c r="L42" i="8"/>
  <c r="K33" i="6"/>
  <c r="F24" i="1"/>
  <c r="H24" i="1"/>
  <c r="F70" i="8"/>
  <c r="P70" i="8"/>
  <c r="J32" i="8"/>
  <c r="P41" i="8"/>
  <c r="F73" i="8"/>
  <c r="P73" i="8"/>
  <c r="G192" i="9"/>
  <c r="P56" i="8"/>
  <c r="L38" i="8"/>
  <c r="N30" i="8"/>
  <c r="L20" i="8"/>
  <c r="J20" i="8"/>
  <c r="L55" i="8"/>
  <c r="N59" i="8"/>
  <c r="L54" i="5"/>
  <c r="F31" i="1"/>
  <c r="H31" i="1"/>
  <c r="L12" i="8"/>
  <c r="L16" i="8"/>
  <c r="H21" i="8"/>
  <c r="J27" i="8"/>
  <c r="L31" i="8"/>
  <c r="L48" i="8"/>
  <c r="N49" i="8"/>
  <c r="N55" i="8"/>
  <c r="N58" i="8"/>
  <c r="N62" i="8"/>
  <c r="N66" i="8"/>
  <c r="P21" i="8"/>
  <c r="N31" i="8"/>
  <c r="N48" i="8"/>
  <c r="H12" i="8"/>
  <c r="K80" i="6"/>
  <c r="F27" i="1"/>
  <c r="H27" i="1"/>
  <c r="K57" i="6"/>
  <c r="F26" i="1"/>
  <c r="H26" i="1"/>
  <c r="K38" i="6"/>
  <c r="F25" i="1"/>
  <c r="H25" i="1"/>
  <c r="K13" i="6"/>
  <c r="F23" i="1"/>
  <c r="H23" i="1"/>
  <c r="L14" i="8"/>
  <c r="P19" i="8"/>
  <c r="N27" i="8"/>
  <c r="F56" i="8"/>
  <c r="L52" i="8"/>
  <c r="N53" i="8"/>
  <c r="P14" i="8"/>
  <c r="L30" i="8"/>
  <c r="L35" i="8"/>
  <c r="L37" i="8"/>
  <c r="N52" i="8"/>
  <c r="L54" i="8"/>
  <c r="P12" i="8"/>
  <c r="J14" i="8"/>
  <c r="P16" i="8"/>
  <c r="H19" i="8"/>
  <c r="L27" i="8"/>
  <c r="L36" i="8"/>
  <c r="L53" i="8"/>
  <c r="N54" i="8"/>
  <c r="L39" i="5"/>
  <c r="F22" i="1"/>
  <c r="H22" i="1"/>
  <c r="L62" i="5"/>
  <c r="F32" i="1"/>
  <c r="H32" i="1"/>
  <c r="L28" i="5"/>
  <c r="F21" i="1"/>
  <c r="H21" i="1"/>
  <c r="L17" i="5"/>
  <c r="F20" i="1"/>
  <c r="H20" i="1"/>
  <c r="F22" i="8"/>
  <c r="P26" i="8"/>
  <c r="L28" i="8"/>
  <c r="J29" i="8"/>
  <c r="L32" i="8"/>
  <c r="F34" i="8"/>
  <c r="N35" i="8"/>
  <c r="N38" i="8"/>
  <c r="N40" i="8"/>
  <c r="N42" i="8"/>
  <c r="N61" i="8"/>
  <c r="N65" i="8"/>
  <c r="N69" i="8"/>
  <c r="H13" i="8"/>
  <c r="P13" i="8"/>
  <c r="H15" i="8"/>
  <c r="P15" i="8"/>
  <c r="H17" i="8"/>
  <c r="P17" i="8"/>
  <c r="J19" i="8"/>
  <c r="N20" i="8"/>
  <c r="J21" i="8"/>
  <c r="J25" i="8"/>
  <c r="P30" i="8"/>
  <c r="J33" i="8"/>
  <c r="N36" i="8"/>
  <c r="N37" i="8"/>
  <c r="N39" i="8"/>
  <c r="N41" i="8"/>
  <c r="N43" i="8"/>
  <c r="N44" i="8"/>
  <c r="N45" i="8"/>
  <c r="N46" i="8"/>
  <c r="N57" i="8"/>
  <c r="J13" i="8"/>
  <c r="J15" i="8"/>
  <c r="J17" i="8"/>
  <c r="L19" i="8"/>
  <c r="H20" i="8"/>
  <c r="L21" i="8"/>
  <c r="L25" i="8"/>
  <c r="N28" i="8"/>
  <c r="L29" i="8"/>
  <c r="N32" i="8"/>
  <c r="L33" i="8"/>
  <c r="P45" i="8"/>
  <c r="N60" i="8"/>
  <c r="N64" i="8"/>
  <c r="N68" i="8"/>
  <c r="N72" i="8"/>
  <c r="N13" i="8"/>
  <c r="N15" i="8"/>
  <c r="N17" i="8"/>
  <c r="P25" i="8"/>
  <c r="P29" i="8"/>
  <c r="P33" i="8"/>
  <c r="N74" i="8"/>
  <c r="N70" i="8"/>
  <c r="N73" i="8"/>
  <c r="F57" i="1"/>
  <c r="E57" i="1"/>
  <c r="L22" i="8"/>
  <c r="S14" i="8"/>
  <c r="F74" i="8"/>
  <c r="F76" i="8"/>
  <c r="N22" i="8"/>
  <c r="S13" i="8"/>
  <c r="J22" i="8"/>
  <c r="S15" i="8"/>
  <c r="P22" i="8"/>
  <c r="S12" i="8"/>
  <c r="H22" i="8"/>
  <c r="S16" i="8"/>
  <c r="L56" i="8"/>
  <c r="N56" i="8"/>
  <c r="F33" i="1"/>
  <c r="F63" i="1"/>
  <c r="F65" i="1"/>
  <c r="F59" i="1"/>
  <c r="E59" i="1"/>
  <c r="F61" i="1"/>
  <c r="S18" i="8"/>
  <c r="H33" i="1"/>
  <c r="K28" i="10"/>
  <c r="K31" i="10"/>
  <c r="L31" i="10"/>
  <c r="E40" i="1"/>
  <c r="E43" i="1"/>
  <c r="E61" i="1"/>
  <c r="E63" i="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Cesar Mancipe Caicedo</author>
    <author>Elizabeth Sanabria</author>
  </authors>
  <commentList>
    <comment ref="B12" authorId="0" shapeId="0" xr:uid="{00000000-0006-0000-0200-000001000000}">
      <text>
        <r>
          <rPr>
            <b/>
            <sz val="9"/>
            <color indexed="81"/>
            <rFont val="Tahoma"/>
            <family val="2"/>
          </rPr>
          <t>Julio Cesar Mancipe Caicedo:</t>
        </r>
        <r>
          <rPr>
            <sz val="9"/>
            <color indexed="81"/>
            <rFont val="Tahoma"/>
            <family val="2"/>
          </rPr>
          <t xml:space="preserve">
El tipo de entidad.</t>
        </r>
      </text>
    </comment>
    <comment ref="B13" authorId="0" shapeId="0" xr:uid="{00000000-0006-0000-0200-000002000000}">
      <text>
        <r>
          <rPr>
            <b/>
            <sz val="9"/>
            <color indexed="81"/>
            <rFont val="Tahoma"/>
            <family val="2"/>
          </rPr>
          <t>Julio Cesar Mancipe Caicedo:</t>
        </r>
        <r>
          <rPr>
            <sz val="9"/>
            <color indexed="81"/>
            <rFont val="Tahoma"/>
            <family val="2"/>
          </rPr>
          <t xml:space="preserve">
Misión de la entidad</t>
        </r>
      </text>
    </comment>
    <comment ref="B14" authorId="0" shapeId="0" xr:uid="{00000000-0006-0000-0200-000003000000}">
      <text>
        <r>
          <rPr>
            <b/>
            <sz val="9"/>
            <color indexed="81"/>
            <rFont val="Tahoma"/>
            <family val="2"/>
          </rPr>
          <t>Julio Cesar Mancipe Caicedo:</t>
        </r>
        <r>
          <rPr>
            <sz val="9"/>
            <color indexed="81"/>
            <rFont val="Tahoma"/>
            <family val="2"/>
          </rPr>
          <t xml:space="preserve">
resumen de la organización (misión, visión, objetivos estratégicos</t>
        </r>
      </text>
    </comment>
    <comment ref="B20" authorId="1" shapeId="0" xr:uid="{00000000-0006-0000-0200-00000400000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seguridad y privacidad de MinTic
</t>
        </r>
      </text>
    </comment>
    <comment ref="B21" authorId="1" shapeId="0" xr:uid="{00000000-0006-0000-0200-00000500000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 ref="O55" authorId="1" shapeId="0" xr:uid="{00000000-0006-0000-0200-000006000000}">
      <text>
        <r>
          <rPr>
            <b/>
            <sz val="9"/>
            <color indexed="81"/>
            <rFont val="Tahoma"/>
            <family val="2"/>
          </rPr>
          <t>Digiware:</t>
        </r>
        <r>
          <rPr>
            <sz val="9"/>
            <color indexed="81"/>
            <rFont val="Tahoma"/>
            <family val="2"/>
          </rPr>
          <t xml:space="preserve">
en nombre del documento coloque un nombre que identifique de que se trata por ejemplo "Política de borrado de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1" authorId="0" shapeId="0" xr:uid="{00000000-0006-0000-04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xr:uid="{00000000-0006-0000-0400-000002000000}">
      <text>
        <r>
          <rPr>
            <b/>
            <sz val="9"/>
            <color indexed="81"/>
            <rFont val="Tahoma"/>
            <family val="2"/>
          </rPr>
          <t>Elizabeth Sanabria:</t>
        </r>
        <r>
          <rPr>
            <sz val="9"/>
            <color indexed="81"/>
            <rFont val="Tahoma"/>
            <family val="2"/>
          </rPr>
          <t xml:space="preserve">
1) Especificaciones Técnicas, Objetivo</t>
        </r>
      </text>
    </comment>
    <comment ref="J11" authorId="0" shapeId="0" xr:uid="{00000000-0006-0000-04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xr:uid="{00000000-0006-0000-04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xr:uid="{00000000-0006-0000-0400-000005000000}">
      <text>
        <r>
          <rPr>
            <b/>
            <sz val="9"/>
            <color indexed="81"/>
            <rFont val="Tahoma"/>
            <family val="2"/>
          </rPr>
          <t>Elizabeth Sanabria:</t>
        </r>
        <r>
          <rPr>
            <sz val="9"/>
            <color indexed="81"/>
            <rFont val="Tahoma"/>
            <family val="2"/>
          </rPr>
          <t xml:space="preserve">
Administrativas 1
</t>
        </r>
      </text>
    </comment>
    <comment ref="D14" authorId="0" shapeId="0" xr:uid="{00000000-0006-0000-0400-000006000000}">
      <text>
        <r>
          <rPr>
            <b/>
            <sz val="9"/>
            <color indexed="81"/>
            <rFont val="Tahoma"/>
            <family val="2"/>
          </rPr>
          <t>Elizabeth Sanabria:</t>
        </r>
        <r>
          <rPr>
            <sz val="9"/>
            <color indexed="81"/>
            <rFont val="Tahoma"/>
            <family val="2"/>
          </rPr>
          <t xml:space="preserve">
Identificar y evaluar el nivel de implementación en políticas de seguridad de la información en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C11" authorId="0" shapeId="0" xr:uid="{00000000-0006-0000-05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1" authorId="0" shapeId="0" xr:uid="{00000000-0006-0000-0500-000002000000}">
      <text>
        <r>
          <rPr>
            <b/>
            <sz val="9"/>
            <color indexed="81"/>
            <rFont val="Tahoma"/>
            <family val="2"/>
          </rPr>
          <t>Elizabeth Sanabria:</t>
        </r>
        <r>
          <rPr>
            <sz val="9"/>
            <color indexed="81"/>
            <rFont val="Tahoma"/>
            <family val="2"/>
          </rPr>
          <t xml:space="preserve">
1) Especificaciones Técnicas, Objetivo</t>
        </r>
      </text>
    </comment>
    <comment ref="I11" authorId="0" shapeId="0" xr:uid="{00000000-0006-0000-05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xr:uid="{00000000-0006-0000-05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A13" authorId="0" shapeId="0" xr:uid="{00000000-0006-0000-0500-00000500000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6" authorId="0" shapeId="0" xr:uid="{00000000-0006-0000-0600-00000100000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6" authorId="0" shapeId="0" xr:uid="{00000000-0006-0000-0600-000002000000}">
      <text>
        <r>
          <rPr>
            <b/>
            <sz val="9"/>
            <color indexed="81"/>
            <rFont val="Tahoma"/>
            <family val="2"/>
          </rPr>
          <t>Elizabeth Sanabria:</t>
        </r>
      </text>
    </comment>
    <comment ref="K16" authorId="0" shapeId="0" xr:uid="{00000000-0006-0000-0600-00000300000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H11" authorId="0" shapeId="0" xr:uid="{00000000-0006-0000-0700-000001000000}">
      <text>
        <r>
          <rPr>
            <b/>
            <sz val="9"/>
            <color indexed="81"/>
            <rFont val="Tahoma"/>
            <family val="2"/>
          </rPr>
          <t>Elizabeth Sanabria:</t>
        </r>
        <r>
          <rPr>
            <sz val="9"/>
            <color indexed="81"/>
            <rFont val="Tahoma"/>
            <family val="2"/>
          </rPr>
          <t xml:space="preserve">
MENOR
CUMPLE
MAYOR
</t>
        </r>
      </text>
    </comment>
    <comment ref="J11" authorId="0" shapeId="0" xr:uid="{00000000-0006-0000-0700-000002000000}">
      <text>
        <r>
          <rPr>
            <b/>
            <sz val="9"/>
            <color indexed="81"/>
            <rFont val="Tahoma"/>
            <family val="2"/>
          </rPr>
          <t>Elizabeth Sanabria:</t>
        </r>
        <r>
          <rPr>
            <sz val="9"/>
            <color indexed="81"/>
            <rFont val="Tahoma"/>
            <family val="2"/>
          </rPr>
          <t xml:space="preserve">
MENOR
CUMPLE
MAYOR
</t>
        </r>
      </text>
    </comment>
    <comment ref="L11" authorId="0" shapeId="0" xr:uid="{00000000-0006-0000-0700-000003000000}">
      <text>
        <r>
          <rPr>
            <b/>
            <sz val="9"/>
            <color indexed="81"/>
            <rFont val="Tahoma"/>
            <family val="2"/>
          </rPr>
          <t>Elizabeth Sanabria:</t>
        </r>
        <r>
          <rPr>
            <sz val="9"/>
            <color indexed="81"/>
            <rFont val="Tahoma"/>
            <family val="2"/>
          </rPr>
          <t xml:space="preserve">
MENOR
CUMPLE
MAYOR
</t>
        </r>
      </text>
    </comment>
    <comment ref="N11" authorId="0" shapeId="0" xr:uid="{00000000-0006-0000-0700-000004000000}">
      <text>
        <r>
          <rPr>
            <b/>
            <sz val="9"/>
            <color indexed="81"/>
            <rFont val="Tahoma"/>
            <family val="2"/>
          </rPr>
          <t>Elizabeth Sanabria:</t>
        </r>
        <r>
          <rPr>
            <sz val="9"/>
            <color indexed="81"/>
            <rFont val="Tahoma"/>
            <family val="2"/>
          </rPr>
          <t xml:space="preserve">
MENOR
CUMPLE
MAYOR
</t>
        </r>
      </text>
    </comment>
    <comment ref="P11" authorId="0" shapeId="0" xr:uid="{00000000-0006-0000-0700-000005000000}">
      <text>
        <r>
          <rPr>
            <b/>
            <sz val="9"/>
            <color indexed="81"/>
            <rFont val="Tahoma"/>
            <family val="2"/>
          </rPr>
          <t>Elizabeth Sanabria:</t>
        </r>
        <r>
          <rPr>
            <sz val="9"/>
            <color indexed="81"/>
            <rFont val="Tahoma"/>
            <family val="2"/>
          </rPr>
          <t xml:space="preserve">
MENOR
CUMPLE
MAYOR
</t>
        </r>
      </text>
    </comment>
    <comment ref="F18" authorId="0" shapeId="0" xr:uid="{00000000-0006-0000-0700-000006000000}">
      <text>
        <r>
          <rPr>
            <b/>
            <sz val="9"/>
            <color indexed="81"/>
            <rFont val="Tahoma"/>
            <family val="2"/>
          </rPr>
          <t>Elizabeth Sanabria:</t>
        </r>
        <r>
          <rPr>
            <sz val="9"/>
            <color indexed="81"/>
            <rFont val="Tahoma"/>
            <family val="2"/>
          </rPr>
          <t xml:space="preserve">
Elizabeth Sanabria:
Coloque 20 o 40 de acuerdo al requisito
</t>
        </r>
      </text>
    </comment>
    <comment ref="F23" authorId="0" shapeId="0" xr:uid="{00000000-0006-0000-0700-000007000000}">
      <text>
        <r>
          <rPr>
            <b/>
            <sz val="9"/>
            <color indexed="81"/>
            <rFont val="Tahoma"/>
            <family val="2"/>
          </rPr>
          <t>Elizabeth Sanabria:</t>
        </r>
        <r>
          <rPr>
            <sz val="9"/>
            <color indexed="81"/>
            <rFont val="Tahoma"/>
            <family val="2"/>
          </rPr>
          <t xml:space="preserve">
Elizabeth Sanabria:
Coloque 20 o 40 de acuerdo al requisito
</t>
        </r>
      </text>
    </comment>
    <comment ref="F24" authorId="0" shapeId="0" xr:uid="{00000000-0006-0000-0700-00000800000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<sst xmlns="http://schemas.openxmlformats.org/spreadsheetml/2006/main" count="3375" uniqueCount="1287">
  <si>
    <t>INSTRUMENTO DE IDENTIFICACIÓN DE LA LINEA BASE DE SEGURIDAD
HOJA PORTADA</t>
  </si>
  <si>
    <t>ENTIDAD EVALUADA</t>
  </si>
  <si>
    <t>FECHAS DE EVALUACIÓN</t>
  </si>
  <si>
    <t>CONTACTO</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</si>
  <si>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</si>
  <si>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</si>
  <si>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</si>
  <si>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</si>
  <si>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</si>
  <si>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</si>
  <si>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</si>
  <si>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</si>
  <si>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</si>
  <si>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</si>
  <si>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</si>
  <si>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</si>
  <si>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</si>
  <si>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</si>
  <si>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</si>
  <si>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</si>
  <si>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</si>
  <si>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</si>
  <si>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</si>
  <si>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</si>
  <si>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</si>
  <si>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</si>
  <si>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</si>
  <si>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</si>
  <si>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</si>
  <si>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</si>
  <si>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</si>
  <si>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</si>
  <si>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</si>
  <si>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</si>
  <si>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</si>
  <si>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</si>
  <si>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</si>
  <si>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</si>
  <si>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</si>
  <si>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</si>
  <si>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</si>
  <si>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</si>
  <si>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</si>
  <si>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</si>
  <si>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</si>
  <si>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</si>
  <si>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</si>
  <si>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</si>
  <si>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</si>
  <si>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</si>
  <si>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</si>
  <si>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</si>
  <si>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</si>
  <si>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</si>
  <si>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</si>
  <si>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</si>
  <si>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</si>
  <si>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</si>
  <si>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</si>
  <si>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</si>
  <si>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</si>
  <si>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</si>
  <si>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</si>
  <si>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</si>
  <si>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</si>
  <si>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</si>
  <si>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</si>
  <si>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</si>
  <si>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</si>
  <si>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</si>
  <si>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</si>
  <si>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</si>
  <si>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</si>
  <si>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</si>
  <si>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</si>
  <si>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</si>
  <si>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</si>
  <si>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</si>
  <si>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</si>
  <si>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</si>
  <si>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</si>
  <si>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</si>
  <si>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</si>
  <si>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</si>
  <si>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</si>
  <si>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</si>
  <si>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</si>
  <si>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</si>
  <si>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</si>
  <si>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</si>
  <si>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</si>
  <si>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</si>
  <si>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</si>
  <si>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</si>
  <si>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</si>
  <si>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</si>
  <si>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</si>
  <si>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De orden nacional</t>
  </si>
  <si>
    <t>Misión</t>
  </si>
  <si>
    <t>descripción</t>
  </si>
  <si>
    <t>Análisis de Contexto</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</si>
  <si>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</si>
  <si>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</si>
  <si>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</si>
  <si>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</si>
  <si>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</si>
  <si>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</si>
  <si>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</si>
  <si>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</si>
  <si>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</si>
  <si>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</si>
  <si>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</si>
  <si>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</si>
  <si>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</si>
  <si>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ENTIDAD DE ORDEN NACIONAL</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</si>
  <si>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</si>
  <si>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</si>
  <si>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</si>
  <si>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</si>
  <si>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</si>
  <si>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</si>
  <si>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</si>
  <si>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</si>
  <si>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</si>
  <si>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</si>
  <si>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</si>
  <si>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</si>
  <si>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</si>
  <si>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</si>
  <si>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</si>
  <si>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</si>
  <si>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</si>
  <si>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</si>
  <si>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</si>
  <si>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Inclusión de la seguridad de la información en la gestión de proyectos</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</si>
  <si>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</si>
  <si>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</si>
  <si>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</si>
  <si>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Reporte de eventos e incidentes de seguridad de la información de los últimos 12 meses.</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</si>
  <si>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</si>
  <si>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</si>
  <si>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</si>
  <si>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</si>
  <si>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</si>
  <si>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</si>
  <si>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</si>
  <si>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</si>
  <si>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</si>
  <si>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</si>
  <si>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</si>
  <si>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</si>
  <si>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</si>
  <si>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</si>
  <si>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</si>
  <si>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</si>
  <si>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</si>
  <si>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</si>
  <si>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</si>
  <si>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</si>
  <si>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</si>
  <si>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</si>
  <si>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</si>
  <si>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</si>
  <si>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</si>
  <si>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</si>
  <si>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</si>
  <si>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</si>
  <si>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</si>
  <si>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</si>
  <si>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</si>
  <si>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</si>
  <si>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</si>
  <si>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</si>
  <si>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</si>
  <si>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</si>
  <si>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</si>
  <si>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</si>
  <si>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Líder de Proceso 1</t>
  </si>
  <si>
    <t>PROCESO</t>
  </si>
  <si>
    <t>DESCRIPCIÓN DEL PROCESO</t>
  </si>
  <si>
    <t>Líder de Proceso 2</t>
  </si>
  <si>
    <t>Líder de Proceso 3</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</si>
  <si>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</si>
  <si>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</si>
  <si>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</si>
  <si>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</si>
  <si>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</si>
  <si>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</si>
  <si>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</si>
  <si>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</si>
  <si>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</si>
  <si>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</si>
  <si>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</si>
  <si>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</si>
  <si>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</si>
  <si>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</si>
  <si>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</si>
  <si>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</si>
  <si>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</si>
  <si>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</si>
  <si>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</si>
  <si>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</si>
  <si>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</si>
  <si>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</si>
  <si>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</si>
  <si>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</si>
  <si>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</si>
  <si>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</si>
  <si>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</si>
  <si>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</si>
  <si>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</si>
  <si>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</si>
  <si>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</si>
  <si>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</si>
  <si>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</si>
  <si>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</si>
  <si>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</si>
  <si>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</si>
  <si>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</si>
  <si>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</si>
  <si>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</si>
  <si>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</si>
  <si>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</si>
  <si>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</si>
  <si>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</si>
  <si>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</si>
  <si>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</si>
  <si>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</si>
  <si>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</si>
  <si>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</si>
  <si>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</si>
  <si>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</si>
  <si>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</si>
  <si>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</si>
  <si>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</si>
  <si>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</si>
  <si>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</si>
  <si>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</si>
  <si>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</si>
  <si>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</si>
  <si>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</si>
  <si>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</si>
  <si>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</si>
  <si>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</si>
  <si>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</si>
  <si>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</si>
  <si>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</si>
  <si>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</si>
  <si>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</si>
  <si>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</si>
  <si>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</si>
  <si>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</si>
  <si>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</si>
  <si>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</si>
  <si>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</si>
  <si>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</si>
  <si>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n/a</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</si>
  <si>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</si>
  <si>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</si>
  <si>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</si>
  <si>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</si>
  <si>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</si>
  <si>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</si>
  <si>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</si>
  <si>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</si>
  <si>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</si>
  <si>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</si>
  <si>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</si>
  <si>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</si>
  <si>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</si>
  <si>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</si>
  <si>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</si>
  <si>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</si>
  <si>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</si>
  <si>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</si>
  <si>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</si>
  <si>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</si>
  <si>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</si>
  <si>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</si>
  <si>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</si>
  <si>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family val="2"/>
        <scheme val="minor"/>
      </rPr>
      <t>Para la calificación tenga en cuenta que:</t>
    </r>
    <r>
      <rPr>
        <sz val="9"/>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</si>
  <si>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Resolución 186 de 2019</t>
  </si>
  <si>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</si>
  <si>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</si>
  <si>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</si>
  <si>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</si>
  <si>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</si>
  <si>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</si>
  <si>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</si>
  <si>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</si>
  <si>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</si>
  <si>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</si>
  <si>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</si>
  <si>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</si>
  <si>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</si>
  <si>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</si>
  <si>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</si>
  <si>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</si>
  <si>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</si>
  <si>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</si>
  <si>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</si>
  <si>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</si>
  <si>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</si>
  <si>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</si>
  <si>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</si>
  <si>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</si>
  <si>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</si>
  <si>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</si>
  <si>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</si>
  <si>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</si>
  <si>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</si>
  <si>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</si>
  <si>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</si>
  <si>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</si>
  <si>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</si>
  <si>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</si>
  <si>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</si>
  <si>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</si>
  <si>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</si>
  <si>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</si>
  <si>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</si>
  <si>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</si>
  <si>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</si>
  <si>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</si>
  <si>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</si>
  <si>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</si>
  <si>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</si>
  <si>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</si>
  <si>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</si>
  <si>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</si>
  <si>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</si>
  <si>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</si>
  <si>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</si>
  <si>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</si>
  <si>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</si>
  <si>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</si>
  <si>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</si>
  <si>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</si>
  <si>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</si>
  <si>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</si>
  <si>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</si>
  <si>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</si>
  <si>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</si>
  <si>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</si>
  <si>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</si>
  <si>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</si>
  <si>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</si>
  <si>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</si>
  <si>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</si>
  <si>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</si>
  <si>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</si>
  <si>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</si>
  <si>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</si>
  <si>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</si>
  <si>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</si>
  <si>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</si>
  <si>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</si>
  <si>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</si>
  <si>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</si>
  <si>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</si>
  <si>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</si>
  <si>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</si>
  <si>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</si>
  <si>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</si>
  <si>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</si>
  <si>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</si>
  <si>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</si>
  <si>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</si>
  <si>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</si>
  <si>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</si>
  <si>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</si>
  <si>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</si>
  <si>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</si>
  <si>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scheme val="minor"/>
      </rPr>
      <t>Para la calificación tenga en cuenta que:</t>
    </r>
    <r>
      <rPr>
        <sz val="9"/>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scheme val="minor"/>
      </rPr>
      <t>están en 20.</t>
    </r>
    <r>
      <rPr>
        <sz val="9"/>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scheme val="minor"/>
      </rPr>
      <t>están en 40.</t>
    </r>
    <r>
      <rPr>
        <sz val="9"/>
        <color theme="1"/>
        <rFont val="Calibri"/>
        <family val="2"/>
        <scheme val="minor"/>
      </rPr>
      <t xml:space="preserve">
Si se han ejecutado los planes de toma de conciencia, comunicación y divulgación, de las políticas de
seguridad y privacidad de la información, aprobados por la alta Dirección,</t>
    </r>
    <r>
      <rPr>
        <b/>
        <sz val="9"/>
        <color theme="1"/>
        <rFont val="Calibri"/>
        <family val="2"/>
        <scheme val="minor"/>
      </rPr>
      <t xml:space="preserve"> están en 60.</t>
    </r>
    <r>
      <rPr>
        <sz val="9"/>
        <color theme="1"/>
        <rFont val="Calibri"/>
        <family val="2"/>
        <scheme val="minor"/>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</si>
  <si>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</si>
  <si>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</si>
  <si>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</si>
  <si>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</si>
  <si>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</si>
  <si>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Revisar procedimiento disciplinario</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</si>
  <si>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</si>
  <si>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</si>
  <si>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</si>
  <si>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</si>
  <si>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</si>
  <si>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</si>
  <si>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</si>
  <si>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</si>
  <si>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</si>
  <si>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</si>
  <si>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</si>
  <si>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</si>
  <si>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</si>
  <si>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</si>
  <si>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</si>
  <si>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</si>
  <si>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</si>
  <si>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</si>
  <si>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</si>
  <si>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</si>
  <si>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scheme val="minor"/>
      </rPr>
      <t xml:space="preserve">Tenga en cuenta para la calificación:
</t>
    </r>
    <r>
      <rPr>
        <sz val="9"/>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</si>
  <si>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</si>
  <si>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</si>
  <si>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</si>
  <si>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</si>
  <si>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</si>
  <si>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</si>
  <si>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</si>
  <si>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</si>
  <si>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</si>
  <si>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</si>
  <si>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</si>
  <si>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</si>
  <si>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</si>
  <si>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</si>
  <si>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</si>
  <si>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</si>
  <si>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</si>
  <si>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</si>
  <si>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</si>
  <si>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</si>
  <si>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</si>
  <si>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</si>
  <si>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</si>
  <si>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</si>
  <si>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</si>
  <si>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</si>
  <si>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</si>
  <si>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</si>
  <si>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</si>
  <si>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</si>
  <si>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</si>
  <si>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</si>
  <si>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</si>
  <si>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</si>
  <si>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</si>
  <si>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</si>
  <si>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</si>
  <si>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</si>
  <si>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</si>
  <si>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</si>
  <si>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</si>
  <si>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</si>
  <si>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</si>
  <si>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</si>
  <si>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</si>
  <si>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</si>
  <si>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</si>
  <si>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</si>
  <si>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</si>
  <si>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</si>
  <si>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</si>
  <si>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</si>
  <si>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</si>
  <si>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</si>
  <si>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</si>
  <si>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</si>
  <si>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</si>
  <si>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</si>
  <si>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</si>
  <si>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</si>
  <si>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</si>
  <si>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</si>
  <si>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</si>
  <si>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aun no se pueden incluir ni trabajar con ellos, </t>
    </r>
    <r>
      <rPr>
        <b/>
        <sz val="9"/>
        <color theme="1"/>
        <rFont val="Calibri"/>
        <family val="2"/>
        <scheme val="minor"/>
      </rPr>
      <t>están en 60.</t>
    </r>
    <r>
      <rPr>
        <sz val="9"/>
        <color theme="1"/>
        <rFont val="Calibri"/>
        <family val="2"/>
        <scheme val="minor"/>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</si>
  <si>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</si>
  <si>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</si>
  <si>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</si>
  <si>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</si>
  <si>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</si>
  <si>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</si>
  <si>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</si>
  <si>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</si>
  <si>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</si>
  <si>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</si>
  <si>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</si>
  <si>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</si>
  <si>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</si>
  <si>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</si>
  <si>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</si>
  <si>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</si>
  <si>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</si>
  <si>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</si>
  <si>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</si>
  <si>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</si>
  <si>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</si>
  <si>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</si>
  <si>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</si>
  <si>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</si>
  <si>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</si>
  <si>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</si>
  <si>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</si>
  <si>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</si>
  <si>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</si>
  <si>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</si>
  <si>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</si>
  <si>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</si>
  <si>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</si>
  <si>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</si>
  <si>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</si>
  <si>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</si>
  <si>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</si>
  <si>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</si>
  <si>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</si>
  <si>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</si>
  <si>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</si>
  <si>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</si>
  <si>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</si>
  <si>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</si>
  <si>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Reglamentación de controles criptográficos.</t>
  </si>
  <si>
    <t>A.18.1.5</t>
  </si>
  <si>
    <t>AD.6.2</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</si>
  <si>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</si>
  <si>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</si>
  <si>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</si>
  <si>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</si>
  <si>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</si>
  <si>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</si>
  <si>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</si>
  <si>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</si>
  <si>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</si>
  <si>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</si>
  <si>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</si>
  <si>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</si>
  <si>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</si>
  <si>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</si>
  <si>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</si>
  <si>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</si>
  <si>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</si>
  <si>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</si>
  <si>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</si>
  <si>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</si>
  <si>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</si>
  <si>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</si>
  <si>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</si>
  <si>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</si>
  <si>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</si>
  <si>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ID/ITEM</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</si>
  <si>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</si>
  <si>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</si>
  <si>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</si>
  <si>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</si>
  <si>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</si>
  <si>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</si>
  <si>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</si>
  <si>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</si>
  <si>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</si>
  <si>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</si>
  <si>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</si>
  <si>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t xml:space="preserve">Revisar que la </t>
    </r>
    <r>
      <rPr>
        <sz val="11"/>
        <color theme="1"/>
        <rFont val="Calibri"/>
        <family val="2"/>
        <scheme val="minor"/>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</si>
  <si>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</si>
  <si>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</si>
  <si>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</si>
  <si>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</si>
  <si>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</si>
  <si>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</si>
  <si>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</si>
  <si>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</si>
  <si>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</si>
  <si>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</si>
  <si>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</si>
  <si>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</si>
  <si>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</si>
  <si>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</si>
  <si>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</si>
  <si>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</si>
  <si>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</si>
  <si>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</si>
  <si>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</si>
  <si>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</si>
  <si>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</si>
  <si>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</si>
  <si>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POE-D04-1400-001</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</si>
  <si>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</si>
  <si>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</si>
  <si>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</si>
  <si>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</si>
  <si>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</si>
  <si>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</si>
  <si>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</si>
  <si>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</si>
  <si>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</si>
  <si>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</si>
  <si>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</si>
  <si>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</si>
  <si>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</si>
  <si>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</si>
  <si>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</si>
  <si>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</si>
  <si>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</si>
  <si>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</si>
  <si>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</si>
  <si>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</si>
  <si>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</si>
  <si>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 xml:space="preserve">POE-D04-1400-001 </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</si>
  <si>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</si>
  <si>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</si>
  <si>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</si>
  <si>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</si>
  <si>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</si>
  <si>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</si>
  <si>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</si>
  <si>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</si>
  <si>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</si>
  <si>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</si>
  <si>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</si>
  <si>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</si>
  <si>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</si>
  <si>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</si>
  <si>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</si>
  <si>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</si>
  <si>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</si>
  <si>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</si>
  <si>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</si>
  <si>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</si>
  <si>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</si>
  <si>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</si>
  <si>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</si>
  <si>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</si>
  <si>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</si>
  <si>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</si>
  <si>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</si>
  <si>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</si>
  <si>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</si>
  <si>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</si>
  <si>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</si>
  <si>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</si>
  <si>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</si>
  <si>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</si>
  <si>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</si>
  <si>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</si>
  <si>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</si>
  <si>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</si>
  <si>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</si>
  <si>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</si>
  <si>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</si>
  <si>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</si>
  <si>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</si>
  <si>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</si>
  <si>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</si>
  <si>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</si>
  <si>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</si>
  <si>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</si>
  <si>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</si>
  <si>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</si>
  <si>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</si>
  <si>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</si>
  <si>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</si>
  <si>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</si>
  <si>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</si>
  <si>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</si>
  <si>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</si>
  <si>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</si>
  <si>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</si>
  <si>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</si>
  <si>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</si>
  <si>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</si>
  <si>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</si>
  <si>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</si>
  <si>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</si>
  <si>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</si>
  <si>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</si>
  <si>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</si>
  <si>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</si>
  <si>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</si>
  <si>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</si>
  <si>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</si>
  <si>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</si>
  <si>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</si>
  <si>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</si>
  <si>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</si>
  <si>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</si>
  <si>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</si>
  <si>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</si>
  <si>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</si>
  <si>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</si>
  <si>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</si>
  <si>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</si>
  <si>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</si>
  <si>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</si>
  <si>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</si>
  <si>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</si>
  <si>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</si>
  <si>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</si>
  <si>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</si>
  <si>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</si>
  <si>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</si>
  <si>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</si>
  <si>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</si>
  <si>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</si>
  <si>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</si>
  <si>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</si>
  <si>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</si>
  <si>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</si>
  <si>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</si>
  <si>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</si>
  <si>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</si>
  <si>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</si>
  <si>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</si>
  <si>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</si>
  <si>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</si>
  <si>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</si>
  <si>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</si>
  <si>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</si>
  <si>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</si>
  <si>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</si>
  <si>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</si>
  <si>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</si>
  <si>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</si>
  <si>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</si>
  <si>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</si>
  <si>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</si>
  <si>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</si>
  <si>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</si>
  <si>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</si>
  <si>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</si>
  <si>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</si>
  <si>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</si>
  <si>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</si>
  <si>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</si>
  <si>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</si>
  <si>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</si>
  <si>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</si>
  <si>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</si>
  <si>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</si>
  <si>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</si>
  <si>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</si>
  <si>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</si>
  <si>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</si>
  <si>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</si>
  <si>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</si>
  <si>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</si>
  <si>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</si>
  <si>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</si>
  <si>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</si>
  <si>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</si>
  <si>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</si>
  <si>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</si>
  <si>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</si>
  <si>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</si>
  <si>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</si>
  <si>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</si>
  <si>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</si>
  <si>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</si>
  <si>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</si>
  <si>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</si>
  <si>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</si>
  <si>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</si>
  <si>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</si>
  <si>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</si>
  <si>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</si>
  <si>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</si>
  <si>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</si>
  <si>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</si>
  <si>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</si>
  <si>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</si>
  <si>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</si>
  <si>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</si>
  <si>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</si>
  <si>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</si>
  <si>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</si>
  <si>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</si>
  <si>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</si>
  <si>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</si>
  <si>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</si>
  <si>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</si>
  <si>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</si>
  <si>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</si>
  <si>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</si>
  <si>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</si>
  <si>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</si>
  <si>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</si>
  <si>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</si>
  <si>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</si>
  <si>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</si>
  <si>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</si>
  <si>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</si>
  <si>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</si>
  <si>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</si>
  <si>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</si>
  <si>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</si>
  <si>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</si>
  <si>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</si>
  <si>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</si>
  <si>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</si>
  <si>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</si>
  <si>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</si>
  <si>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</si>
  <si>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</si>
  <si>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</si>
  <si>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</si>
  <si>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</si>
  <si>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</si>
  <si>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</si>
  <si>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</si>
  <si>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</si>
  <si>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</si>
  <si>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</si>
  <si>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</si>
  <si>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</si>
  <si>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</si>
  <si>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</si>
  <si>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</si>
  <si>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</si>
  <si>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</si>
  <si>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</si>
  <si>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</si>
  <si>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</si>
  <si>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</si>
  <si>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</si>
  <si>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</si>
  <si>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</si>
  <si>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</si>
  <si>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</si>
  <si>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</si>
  <si>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</si>
  <si>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</si>
  <si>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</si>
  <si>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</si>
  <si>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</si>
  <si>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</si>
  <si>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</si>
  <si>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</si>
  <si>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</si>
  <si>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</si>
  <si>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</si>
  <si>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</si>
  <si>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</si>
  <si>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</si>
  <si>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</si>
  <si>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</si>
  <si>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</si>
  <si>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</si>
  <si>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</si>
  <si>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</si>
  <si>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</si>
  <si>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</si>
  <si>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</si>
  <si>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</si>
  <si>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</si>
  <si>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</si>
  <si>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</si>
  <si>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</si>
  <si>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</si>
  <si>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</si>
  <si>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</si>
  <si>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</si>
  <si>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</si>
  <si>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</si>
  <si>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</si>
  <si>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</si>
  <si>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</si>
  <si>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</si>
  <si>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</si>
  <si>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</si>
  <si>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</si>
  <si>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</si>
  <si>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</si>
  <si>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</si>
  <si>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</si>
  <si>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</si>
  <si>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</si>
  <si>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</si>
  <si>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</si>
  <si>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</si>
  <si>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</si>
  <si>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</si>
  <si>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</si>
  <si>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</si>
  <si>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</si>
  <si>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</si>
  <si>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</si>
  <si>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</si>
  <si>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</si>
  <si>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</si>
  <si>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</si>
  <si>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</si>
  <si>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</si>
  <si>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</si>
  <si>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</si>
  <si>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</si>
  <si>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</si>
  <si>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</si>
  <si>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</si>
  <si>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</si>
  <si>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</si>
  <si>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</si>
  <si>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</si>
  <si>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</si>
  <si>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</si>
  <si>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</si>
  <si>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</si>
  <si>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</si>
  <si>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</si>
  <si>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</si>
  <si>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</si>
  <si>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</si>
  <si>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</si>
  <si>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</si>
  <si>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</si>
  <si>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</si>
  <si>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</si>
  <si>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</si>
  <si>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</si>
  <si>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</si>
  <si>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</si>
  <si>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</si>
  <si>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</si>
  <si>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</si>
  <si>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</si>
  <si>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</si>
  <si>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</si>
  <si>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</si>
  <si>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</si>
  <si>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</si>
  <si>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</si>
  <si>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</si>
  <si>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</si>
  <si>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</si>
  <si>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</si>
  <si>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</si>
  <si>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</si>
  <si>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</si>
  <si>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</si>
  <si>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</si>
  <si>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</si>
  <si>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</si>
  <si>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</si>
  <si>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</si>
  <si>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</si>
  <si>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</si>
  <si>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</si>
  <si>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</si>
  <si>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</si>
  <si>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</si>
  <si>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</si>
  <si>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</si>
  <si>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</si>
  <si>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</si>
  <si>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</si>
  <si>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</si>
  <si>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</si>
  <si>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</si>
  <si>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</si>
  <si>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</si>
  <si>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</si>
  <si>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</si>
  <si>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</si>
  <si>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</si>
  <si>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</si>
  <si>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</si>
  <si>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</si>
  <si>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</si>
  <si>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</si>
  <si>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</si>
  <si>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</si>
  <si>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</si>
  <si>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</si>
  <si>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</si>
  <si>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</si>
  <si>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</si>
  <si>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</si>
  <si>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</si>
  <si>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</si>
  <si>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</si>
  <si>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</si>
  <si>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</si>
  <si>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</si>
  <si>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</si>
  <si>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</si>
  <si>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</si>
  <si>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</si>
  <si>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</si>
  <si>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t>T.7.1.2</t>
  </si>
  <si>
    <t>Reporte de eventos de seguridad de la información</t>
  </si>
  <si>
    <t>Los eventos de seguridad de la información se debe informar a través de los canales de gestión apropiados, tan pronto como sea posible.</t>
  </si>
  <si>
    <t xml:space="preserve">A.16.1.2 </t>
  </si>
  <si>
    <t>DE.DP-4</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</si>
  <si>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</si>
  <si>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</si>
  <si>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</si>
  <si>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</si>
  <si>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</si>
  <si>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</si>
  <si>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</si>
  <si>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</si>
  <si>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</si>
  <si>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</si>
  <si>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</si>
  <si>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</si>
  <si>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</si>
  <si>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</si>
  <si>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</si>
  <si>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</si>
  <si>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</si>
  <si>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</si>
  <si>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</si>
  <si>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</si>
  <si>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</si>
  <si>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</si>
  <si>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</si>
  <si>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</si>
  <si>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</si>
  <si>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</si>
  <si>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</si>
  <si>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</si>
  <si>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</si>
  <si>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</si>
  <si>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</si>
  <si>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</si>
  <si>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3.1 INSTRUMENTO DE EVALUACIÓN: Nivel de cumplimiento de acuerdo al ciglo PHVA del modelo de seguridad</t>
  </si>
  <si>
    <t>Respecto al modelo de seguridad</t>
  </si>
  <si>
    <t>Para entidades de orden nacional obligadas</t>
  </si>
  <si>
    <t>Para entidades de orden territorial A</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</si>
  <si>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</si>
  <si>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</si>
  <si>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</si>
  <si>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</si>
  <si>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</si>
  <si>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</si>
  <si>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</si>
  <si>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</si>
  <si>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</si>
  <si>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</si>
  <si>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</si>
  <si>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</si>
  <si>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</si>
  <si>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</si>
  <si>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</si>
  <si>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</si>
  <si>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</si>
  <si>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</si>
  <si>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</si>
  <si>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</si>
  <si>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</si>
  <si>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</si>
  <si>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</si>
  <si>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</si>
  <si>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</si>
  <si>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</si>
  <si>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</si>
  <si>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</si>
  <si>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</si>
  <si>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</si>
  <si>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</si>
  <si>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</si>
  <si>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</si>
  <si>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</si>
  <si>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</si>
  <si>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</si>
  <si>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</si>
  <si>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</si>
  <si>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</si>
  <si>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</si>
  <si>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</si>
  <si>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</si>
  <si>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</si>
  <si>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</si>
  <si>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</si>
  <si>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</si>
  <si>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</si>
  <si>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</si>
  <si>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</si>
  <si>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</si>
  <si>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</si>
  <si>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</si>
  <si>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</si>
  <si>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</si>
  <si>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</si>
  <si>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</si>
  <si>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</si>
  <si>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</si>
  <si>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ID REQUISITO</t>
  </si>
  <si>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</si>
  <si>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</si>
  <si>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</si>
  <si>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</si>
  <si>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</si>
  <si>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</si>
  <si>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</si>
  <si>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</si>
  <si>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</si>
  <si>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</si>
  <si>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</si>
  <si>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</si>
  <si>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</si>
  <si>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</si>
  <si>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NIVEL</t>
  </si>
  <si>
    <t>CUMPLE?</t>
  </si>
  <si>
    <t>R1</t>
  </si>
  <si>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</si>
  <si>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Administrativas</t>
  </si>
  <si>
    <t>OPTIMIZADO</t>
  </si>
  <si>
    <t>R2</t>
  </si>
  <si>
    <t>Se clasifican los activos de información lógicos y físicos de la Entidad.</t>
  </si>
  <si>
    <t>GESTIONADO
CUANTITATIVAMENTE</t>
  </si>
  <si>
    <t>R3</t>
  </si>
  <si>
    <t>1. Si Los funcionarios de la Entidad no tienen conciencia de la seguridad y privacidad de la información y se han diseñado programas para los funcionarios de conciencia y comunicación, de las políticas de seguridad y privacidad de la información, están en 20.
2. Si se observa en los funcionarios una conciencia de seguridad y privacidad de la información y los planes de toma de conciencia y comunicación, de las políticas de seguridad y privacidad de la información, están aprobados y documentados, por la alta Dirección, están en 40.
3. Si se han ejecutado los planes de toma de conciencia, comunicación y divulgación, de las políticas de seguridad y privacidad de la información, aprobados por la alta Dirección, , están en 60.</t>
  </si>
  <si>
    <t xml:space="preserve"> DEFINIDO</t>
  </si>
  <si>
    <t>R4</t>
  </si>
  <si>
    <t>Existe la necesidad de implementar el Modelo de Seguridad y Privacidad de la Información, para definir políticas, procesos y procedimientos claros para dar una respuesta proactiva a las amenazas que se presenten en la Entidad.</t>
  </si>
  <si>
    <t>PHVA</t>
  </si>
  <si>
    <t>GESTIONADO</t>
  </si>
  <si>
    <t>INICIAL</t>
  </si>
  <si>
    <t>R5</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</si>
  <si>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</si>
  <si>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</si>
  <si>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Nivel de madurez alcanzado</t>
  </si>
  <si>
    <t>R6</t>
  </si>
  <si>
    <t>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</si>
  <si>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R7</t>
  </si>
  <si>
    <t>Establecer y documentar el alcance, limites, política, procedimientos, roles y responsabilidades y del Modelo de Seguridad y Privacidad de la Información.</t>
  </si>
  <si>
    <t>R8</t>
  </si>
  <si>
    <t>Determinar el impacto que generan los eventos que atenten contra la integridad, disponibilidad y confidencialidad de la información de la Entidad.</t>
  </si>
  <si>
    <t>Técnicas</t>
  </si>
  <si>
    <t>LIMITE DE MADUREZ INICIAL</t>
  </si>
  <si>
    <t>R9</t>
  </si>
  <si>
    <t>R10</t>
  </si>
  <si>
    <t xml:space="preserve">Aprobación de la alta dirección, documentada y firmada, para la Implementación del Modelo de Seguridad y Privacidad de la Información. </t>
  </si>
  <si>
    <t>R11</t>
  </si>
  <si>
    <t>Identificar los riesgos asociados con la información, físicos, lógicos, identificando sus vulnerabilidades y amenazas.</t>
  </si>
  <si>
    <t>R12</t>
  </si>
  <si>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</si>
  <si>
    <t>R13</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</si>
  <si>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están en 40.
2. Si se han divulgado e implementado los controles físicos y lógicos que se han definido en la entidad, con los cuales se busca preservar la seguridad y privacidad de la información, están en 60.</t>
  </si>
  <si>
    <t>R14</t>
  </si>
  <si>
    <t xml:space="preserve">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 están en 40.
Si se reconoce la importancia de ampliar los planes de continuidad del negocio a otros procesos, pero aun no se pueden incluir ni trabajar con ellos, están en 60.
</t>
  </si>
  <si>
    <t>R15</t>
  </si>
  <si>
    <t>Los roles de seguridad y privacidad de la información están bien definidos y se lleva un registro de las actividades de cada uno.</t>
  </si>
  <si>
    <t>R16</t>
  </si>
  <si>
    <t>Dispositivos para movilidad y teletrabajo</t>
  </si>
  <si>
    <t>R17</t>
  </si>
  <si>
    <t>Protección contra código malicioso</t>
  </si>
  <si>
    <t>R18</t>
  </si>
  <si>
    <t>Copias de seguridad</t>
  </si>
  <si>
    <t>R19</t>
  </si>
  <si>
    <t>Gestión de la vulnerabilidad técnica</t>
  </si>
  <si>
    <t>LIMITE DE MADUREZ GESTIONADO</t>
  </si>
  <si>
    <t>R20</t>
  </si>
  <si>
    <t>Seguridad ligada a los recursos humanos, antes de la contratación</t>
  </si>
  <si>
    <t>R21</t>
  </si>
  <si>
    <t>Seguridad ligada a los recursos humanos, durante la contratación</t>
  </si>
  <si>
    <t>R22</t>
  </si>
  <si>
    <t>Seguridad ligada a los recursos humanos, al cese o cambio de puesto de trabajo</t>
  </si>
  <si>
    <t>R23</t>
  </si>
  <si>
    <t>Requisitos de negocio para el control de accesos.</t>
  </si>
  <si>
    <t>R24</t>
  </si>
  <si>
    <t>Responsabilidades del usuario frente al control de accesos</t>
  </si>
  <si>
    <t>R25</t>
  </si>
  <si>
    <t>Seguridad física y ambiental en áreas seguras</t>
  </si>
  <si>
    <t>R26</t>
  </si>
  <si>
    <t>Seguridad física y ambiental de los equipos</t>
  </si>
  <si>
    <t>R27</t>
  </si>
  <si>
    <t>Responsabilidades y procedimientos de operación</t>
  </si>
  <si>
    <t>R28</t>
  </si>
  <si>
    <t>Seguridad en la operativa, control del software en explotación</t>
  </si>
  <si>
    <t>R29</t>
  </si>
  <si>
    <t>Gestión de la seguridad en las redes.</t>
  </si>
  <si>
    <t>R30</t>
  </si>
  <si>
    <t>Intercambio de información con partes externas</t>
  </si>
  <si>
    <t>R31</t>
  </si>
  <si>
    <t>Adquisición, desarrollo y mantenimiento de los sistemas de información, requisitos de seguridad de los sistemas de información.</t>
  </si>
  <si>
    <t>R32</t>
  </si>
  <si>
    <t>Adquisición, desarrollo y mantenimiento de los sistemas de información, seguridad en los procesos de desarrollo y soporte.</t>
  </si>
  <si>
    <t>R33</t>
  </si>
  <si>
    <t>Adquisición, desarrollo y mantenimiento de los sistemas de información, datos de prueba.</t>
  </si>
  <si>
    <t>R34</t>
  </si>
  <si>
    <t>Gestión de incidentes en la seguridad de la información, notificación de los eventos de seguridad de la información.</t>
  </si>
  <si>
    <t>R35</t>
  </si>
  <si>
    <t>Gestión de incidentes en la seguridad de la información, notificación de puntos débiles de la seguridad.</t>
  </si>
  <si>
    <t>R36</t>
  </si>
  <si>
    <t>Gestión de incidentes en la seguridad de la información, recopilación de evidencias.</t>
  </si>
  <si>
    <t>R37</t>
  </si>
  <si>
    <t>Implantación de la continuidad de la seguridad de la información.</t>
  </si>
  <si>
    <t>R38</t>
  </si>
  <si>
    <t>Seguridad de la información en las relaciones con suministradores.</t>
  </si>
  <si>
    <t>R39</t>
  </si>
  <si>
    <t>Gestión de la prestación del servicio por suministradores.</t>
  </si>
  <si>
    <t>R40</t>
  </si>
  <si>
    <t>Se implementa el plan de tratamiento de riesgos y las medidas necesarias para mitigar la materialización de las amenazas.</t>
  </si>
  <si>
    <t>LIMITE DE MADUREZ DEFINIDO</t>
  </si>
  <si>
    <t>R41</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</si>
  <si>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</si>
  <si>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I.5</t>
  </si>
  <si>
    <t>R42</t>
  </si>
  <si>
    <t>Se realizan pruebas de manera sistemática a los controles, para determinar si están funcionando de manera adecuada. Se deben generar informes del desempeño de la operación del MSPI, con la revisión y verificación continua de los controles implementados. También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</si>
  <si>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R43</t>
  </si>
  <si>
    <t>1) Se realizan pruebas y ventanas de mantenimiento (simulacro), para determinar la efectividad de los planes de respuesta de incidentes, es 60.
2) Si La Entidad aprende continuamente sobre los incidentes de seguridad presentados, es 80.</t>
  </si>
  <si>
    <t>R44</t>
  </si>
  <si>
    <t>Se realizan pruebas a las aplicaciones o software desarrollado “in house” para determinar que cumplen con los requisitos de seguridad y privacidad de la información</t>
  </si>
  <si>
    <t>R45</t>
  </si>
  <si>
    <t>Registro de actividades en seguridad (bitácora operativa).</t>
  </si>
  <si>
    <t>R46</t>
  </si>
  <si>
    <t>1) Elaboración de planes de mejora es 60
2) Se implementan las acciones correctivas y planes de mejora es 80</t>
  </si>
  <si>
    <t>R47</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</si>
  <si>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</si>
  <si>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R48</t>
  </si>
  <si>
    <t>Gestión de acceso de usuario.</t>
  </si>
  <si>
    <t xml:space="preserve">T.1.2 </t>
  </si>
  <si>
    <t>R49</t>
  </si>
  <si>
    <t>Control de acceso a sistemas y aplicaciones</t>
  </si>
  <si>
    <t>R50</t>
  </si>
  <si>
    <t>Controles Criptográficos</t>
  </si>
  <si>
    <t>R51</t>
  </si>
  <si>
    <t>Consideraciones de las auditorías de los sistemas de información.</t>
  </si>
  <si>
    <t>R52</t>
  </si>
  <si>
    <r>
      <t>Seguridad en la operativa,</t>
    </r>
    <r>
      <rPr>
        <b/>
        <sz val="11"/>
        <color theme="1"/>
        <rFont val="Calibri"/>
        <family val="2"/>
        <scheme val="minor"/>
      </rPr>
      <t xml:space="preserve"> </t>
    </r>
    <r>
      <rPr>
        <sz val="11"/>
        <color theme="1"/>
        <rFont val="Calibri"/>
        <family val="2"/>
        <scheme val="minor"/>
      </rPr>
      <t>registro de actividad y supervisión.</t>
    </r>
  </si>
  <si>
    <t>R53</t>
  </si>
  <si>
    <t>Cumplimiento de los requisitos legales y contractuales.</t>
  </si>
  <si>
    <t>LIMITE DE MADUREZ GESTIONADO CUANTITATIVAMENTE</t>
  </si>
  <si>
    <t>R55</t>
  </si>
  <si>
    <t>LIMITE DE MADUREZ OPTIMIZADO</t>
  </si>
  <si>
    <t>FTIC-LP-09-15
INSTRUMENTO DE IDENTIFICACIÓN DE LA LINEA BASE DE SEGURIDAD ADMINISTRATIVA Y TÉCNICA
HOJA LEVANTAMIENTO DE INFORMACIÓN</t>
  </si>
  <si>
    <t>FUNCIÓN NIST</t>
  </si>
  <si>
    <t>SUBCATEGORIA NIST</t>
  </si>
  <si>
    <t>CONTROL ANEXO A ISO 27001</t>
  </si>
  <si>
    <t xml:space="preserve">CALIFICACIÓN </t>
  </si>
  <si>
    <t>FUNCION CSF</t>
  </si>
  <si>
    <t>DE.AE-1, DE.AE-3, DE.AE-4, DE.AE-5</t>
  </si>
  <si>
    <t>La detección de actividades anómalas se realiza oportunamente y se entiende el impacto potencial de los eventos:
1) Se establece y gestiona una línea base de las operaciones de red, los flujos de datos esperados para usuarios y sistemas.
2) Se agregan y correlacionan datos de evento de múltiples fuentes y sensores.
3) Se determina el impacto de los eventos
4) Se han establecido los umbrales de alerta de los incidentes.</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</si>
  <si>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</si>
  <si>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</si>
  <si>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</si>
  <si>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</si>
  <si>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</si>
  <si>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según sea apropiado, para incluir soporte externo de entidades o agencias estatales o legales.:
1) Los planes de respuesta a incidentes están coordinados con las partes interesadas de manera consistente.
2) De manera voluntaria se comparte información con partes interesadas externas para alcanzar una conciencia más amplia de la situación de ciberseguridad.</t>
  </si>
  <si>
    <t>RC.CO-1, RC.CO-2, RC.CO-3</t>
  </si>
  <si>
    <t>Las actividades de restauración son coordinadas con las partes internas y externas, como los centros de coordinación, proveedores de servicios de Internet, los dueños de los sistemas atacados, las víctimas, otros CSIRT, y proveedores.:
1) Se gestionan las comunicaciones hacia el público.
2) Se procura la no afectación de la reputación o la reparación de la misma.
3) Las actividades de recuperación son comunicadas a las partes interesadas internas y a los grupos de gerentes y directores.</t>
  </si>
  <si>
    <t>ID.RA-3</t>
  </si>
  <si>
    <t>Las amenazas internas y externas son identificadas y documentadas.</t>
  </si>
  <si>
    <t>RS.IM-2</t>
  </si>
  <si>
    <t>Las estrategias de respuesta se actualizan</t>
  </si>
  <si>
    <t>ID.BE-3</t>
  </si>
  <si>
    <t>Las prioridades relacionadas con la misión, objetivos y actividades de la Entidad son establecidas y comunicadas.</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</si>
  <si>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</si>
  <si>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</si>
  <si>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</si>
  <si>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</si>
  <si>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</si>
  <si>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</si>
  <si>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</si>
  <si>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búsqueda de eventos como personal no autorizado, u otros eventos relacionados con  conexiones, dispositivos y software. </t>
  </si>
  <si>
    <t>ID.AM-6</t>
  </si>
  <si>
    <t>PR.AT-2</t>
  </si>
  <si>
    <t>PR.AT-3</t>
  </si>
  <si>
    <t>PR.AT-4</t>
  </si>
  <si>
    <t>PR.AT-5</t>
  </si>
  <si>
    <t>DE.DP-1</t>
  </si>
  <si>
    <t>RS.CO-1</t>
  </si>
  <si>
    <t>PR.AC-4</t>
  </si>
  <si>
    <t>RS.CO-3</t>
  </si>
  <si>
    <t>PR.AT-1</t>
  </si>
  <si>
    <t>ID AM-1</t>
  </si>
  <si>
    <t>ID AM-2</t>
  </si>
  <si>
    <t>ID.AM-5</t>
  </si>
  <si>
    <t>PR.DS-1</t>
  </si>
  <si>
    <t>PR.DS-2</t>
  </si>
  <si>
    <t>PR.DS-3</t>
  </si>
  <si>
    <t>PR.IP-6</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</si>
  <si>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</si>
  <si>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</si>
  <si>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</si>
  <si>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</si>
  <si>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</si>
  <si>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</si>
  <si>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</si>
  <si>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</si>
  <si>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</si>
  <si>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</si>
  <si>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</si>
  <si>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</si>
  <si>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</si>
  <si>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</si>
  <si>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</si>
  <si>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</si>
  <si>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</si>
  <si>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</si>
  <si>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</si>
  <si>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</si>
  <si>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</si>
  <si>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</si>
  <si>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</si>
  <si>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</si>
  <si>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</si>
  <si>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</si>
  <si>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MARLEN BARACALDO HUERTAS</t>
  </si>
  <si>
    <t>UNIDAD NACIONAL DE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</si>
</sst>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s>
  <fills count="35">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
      <patternFill patternType="solid">
        <fgColor rgb="FFFFFF00"/>
        <bgColor indexed="64"/>
      </patternFill>
    </fill>
  </fills>
  <borders count="61">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0" fontId="27" fillId="0" borderId="0"/>
    <xf numFmtId="0" fontId="32" fillId="0" borderId="0" applyNumberFormat="0" applyFill="0" applyBorder="0" applyAlignment="0" applyProtection="0"/>
    <xf numFmtId="0" fontId="39" fillId="0" borderId="0"/>
    <xf numFmtId="0" fontId="27" fillId="0" borderId="0"/>
  </cellStyleXfs>
  <cellXfs count="523">
    <xf numFmtId="0" fontId="0" fillId="0" borderId="0" xfId="0"/>
    <xf numFmtId="0" fontId="3" fillId="0" borderId="0" xfId="0" applyFont="1"/>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6" xfId="0" applyFont="1" applyBorder="1" applyAlignment="1">
      <alignment horizontal="center" vertical="center"/>
    </xf>
    <xf numFmtId="0" fontId="13" fillId="4" borderId="7" xfId="0" applyFont="1" applyFill="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lignment horizontal="center" vertical="center"/>
    </xf>
    <xf numFmtId="1" fontId="13" fillId="4" borderId="7" xfId="0" applyNumberFormat="1" applyFont="1" applyFill="1" applyBorder="1" applyAlignment="1">
      <alignment horizontal="center" vertical="center"/>
    </xf>
    <xf numFmtId="0" fontId="0" fillId="4" borderId="0" xfId="0" applyFill="1"/>
    <xf numFmtId="9" fontId="19" fillId="4" borderId="0" xfId="0" applyNumberFormat="1" applyFont="1" applyFill="1" applyAlignment="1">
      <alignment vertical="center" wrapText="1"/>
    </xf>
    <xf numFmtId="0" fontId="20" fillId="3" borderId="7" xfId="0" applyFont="1" applyFill="1" applyBorder="1" applyAlignment="1">
      <alignment horizontal="center" vertical="center" wrapText="1"/>
    </xf>
    <xf numFmtId="9" fontId="20" fillId="3" borderId="11" xfId="0" applyNumberFormat="1" applyFont="1" applyFill="1" applyBorder="1" applyAlignment="1">
      <alignment horizontal="center" vertical="center" wrapText="1"/>
    </xf>
    <xf numFmtId="0" fontId="9" fillId="0" borderId="0" xfId="0" applyFont="1" applyAlignment="1">
      <alignment horizontal="center"/>
    </xf>
    <xf numFmtId="0" fontId="22" fillId="0" borderId="0" xfId="0" applyFont="1" applyAlignment="1">
      <alignment horizontal="center"/>
    </xf>
    <xf numFmtId="0" fontId="21" fillId="0" borderId="0" xfId="0" applyFont="1" applyAlignment="1">
      <alignment horizontal="center" vertical="center" wrapText="1"/>
    </xf>
    <xf numFmtId="0" fontId="21" fillId="0" borderId="7" xfId="0" applyFont="1" applyBorder="1" applyAlignment="1">
      <alignment horizontal="center"/>
    </xf>
    <xf numFmtId="9" fontId="21" fillId="0" borderId="7" xfId="0" applyNumberFormat="1" applyFont="1" applyBorder="1" applyAlignment="1">
      <alignment horizontal="center"/>
    </xf>
    <xf numFmtId="0" fontId="0" fillId="0" borderId="8" xfId="0" applyBorder="1"/>
    <xf numFmtId="0" fontId="0" fillId="0" borderId="11" xfId="0" applyBorder="1"/>
    <xf numFmtId="0" fontId="2" fillId="0" borderId="0" xfId="0" applyFont="1" applyAlignment="1">
      <alignment horizontal="left"/>
    </xf>
    <xf numFmtId="4" fontId="2" fillId="0" borderId="0" xfId="0" applyNumberFormat="1" applyFont="1"/>
    <xf numFmtId="0" fontId="2" fillId="0" borderId="0" xfId="0" applyFo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2" fillId="2" borderId="15" xfId="0" pivotButton="1" applyFont="1" applyFill="1" applyBorder="1" applyAlignment="1">
      <alignment horizontal="center"/>
    </xf>
    <xf numFmtId="0" fontId="0" fillId="0" borderId="0" xfId="0" pivotButton="1"/>
    <xf numFmtId="0" fontId="12" fillId="0" borderId="33"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7" fillId="0" borderId="0" xfId="2"/>
    <xf numFmtId="0" fontId="13" fillId="13" borderId="34" xfId="2" applyFont="1" applyFill="1" applyBorder="1" applyAlignment="1">
      <alignment horizontal="center" vertical="center"/>
    </xf>
    <xf numFmtId="0" fontId="13" fillId="13" borderId="35" xfId="2" applyFont="1" applyFill="1" applyBorder="1" applyAlignment="1">
      <alignment horizontal="center" vertical="center"/>
    </xf>
    <xf numFmtId="0" fontId="13" fillId="13" borderId="36"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12" xfId="2" applyFont="1" applyBorder="1" applyAlignment="1">
      <alignment horizontal="justify" vertical="center" wrapText="1"/>
    </xf>
    <xf numFmtId="1" fontId="13" fillId="0" borderId="37" xfId="2" applyNumberFormat="1" applyFont="1" applyBorder="1" applyAlignment="1">
      <alignment horizontal="center" vertical="center" wrapText="1"/>
    </xf>
    <xf numFmtId="0" fontId="13" fillId="0" borderId="3" xfId="2" applyFont="1" applyBorder="1" applyAlignment="1">
      <alignment horizontal="center" vertical="center" wrapText="1"/>
    </xf>
    <xf numFmtId="1" fontId="13" fillId="0" borderId="38"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5"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6" fillId="0" borderId="7" xfId="0" applyFont="1" applyBorder="1" applyAlignment="1">
      <alignment vertical="center" wrapText="1"/>
    </xf>
    <xf numFmtId="0" fontId="12" fillId="0" borderId="7" xfId="0" applyFont="1" applyBorder="1" applyAlignment="1">
      <alignment vertical="center" wrapText="1"/>
    </xf>
    <xf numFmtId="0" fontId="0" fillId="4" borderId="7" xfId="0" applyFill="1" applyBorder="1" applyAlignment="1">
      <alignment horizontal="center" vertical="center"/>
    </xf>
    <xf numFmtId="0" fontId="12" fillId="4" borderId="7" xfId="0" applyFont="1" applyFill="1" applyBorder="1" applyAlignment="1">
      <alignment vertical="center" wrapText="1"/>
    </xf>
    <xf numFmtId="0" fontId="0" fillId="0" borderId="7" xfId="0" applyBorder="1" applyAlignment="1">
      <alignment horizontal="center" vertical="center" wrapText="1"/>
    </xf>
    <xf numFmtId="0" fontId="4"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wrapText="1"/>
    </xf>
    <xf numFmtId="0" fontId="0" fillId="0" borderId="36" xfId="0" applyBorder="1"/>
    <xf numFmtId="0" fontId="0" fillId="0" borderId="41" xfId="0" applyBorder="1"/>
    <xf numFmtId="0" fontId="0" fillId="0" borderId="34" xfId="0" applyBorder="1"/>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36" fillId="0" borderId="0" xfId="0" applyFont="1" applyAlignment="1">
      <alignment vertical="center"/>
    </xf>
    <xf numFmtId="0" fontId="36" fillId="0" borderId="10" xfId="0" applyFont="1" applyBorder="1" applyAlignment="1">
      <alignment horizontal="center" vertical="center" wrapText="1"/>
    </xf>
    <xf numFmtId="0" fontId="21" fillId="0" borderId="48" xfId="0" applyFont="1" applyBorder="1" applyAlignment="1">
      <alignment horizontal="center" vertical="center"/>
    </xf>
    <xf numFmtId="18" fontId="36" fillId="0" borderId="49" xfId="0" applyNumberFormat="1" applyFont="1" applyBorder="1" applyAlignment="1">
      <alignment horizontal="center" vertical="center" wrapText="1"/>
    </xf>
    <xf numFmtId="0" fontId="36" fillId="0" borderId="32"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7" xfId="0" applyFont="1" applyBorder="1" applyAlignment="1">
      <alignment horizontal="center" vertical="center"/>
    </xf>
    <xf numFmtId="0" fontId="36" fillId="0" borderId="41"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33"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7" xfId="0" applyFont="1" applyBorder="1" applyAlignment="1">
      <alignment horizontal="center" vertical="center" wrapText="1"/>
    </xf>
    <xf numFmtId="0" fontId="37" fillId="0" borderId="7" xfId="0" applyFont="1" applyBorder="1" applyAlignment="1">
      <alignment horizontal="center" vertical="center" wrapText="1"/>
    </xf>
    <xf numFmtId="0" fontId="36" fillId="0" borderId="49" xfId="0" applyFont="1" applyBorder="1" applyAlignment="1">
      <alignment horizontal="center" vertical="center" wrapText="1"/>
    </xf>
    <xf numFmtId="0" fontId="21" fillId="0" borderId="0" xfId="0" applyFont="1"/>
    <xf numFmtId="0" fontId="6" fillId="15" borderId="33" xfId="0" applyFont="1" applyFill="1" applyBorder="1" applyAlignment="1">
      <alignment horizontal="center" vertical="center" wrapText="1"/>
    </xf>
    <xf numFmtId="0" fontId="6" fillId="15" borderId="33" xfId="0" applyFont="1" applyFill="1" applyBorder="1" applyAlignment="1">
      <alignment vertical="center" wrapText="1"/>
    </xf>
    <xf numFmtId="0" fontId="6" fillId="15" borderId="33" xfId="0" applyFont="1" applyFill="1" applyBorder="1" applyAlignment="1">
      <alignment horizontal="center" vertical="center"/>
    </xf>
    <xf numFmtId="0" fontId="40" fillId="2" borderId="19" xfId="4" applyFont="1" applyFill="1" applyBorder="1" applyAlignment="1">
      <alignment horizontal="left" vertical="center"/>
    </xf>
    <xf numFmtId="0" fontId="24" fillId="2" borderId="19" xfId="4" applyFont="1" applyFill="1" applyBorder="1" applyAlignment="1">
      <alignment vertical="center" wrapText="1"/>
    </xf>
    <xf numFmtId="0" fontId="24" fillId="2" borderId="19" xfId="4" applyFont="1" applyFill="1" applyBorder="1" applyAlignment="1">
      <alignment horizontal="center" vertical="center" wrapText="1"/>
    </xf>
    <xf numFmtId="0" fontId="41" fillId="2" borderId="19" xfId="4" applyFont="1" applyFill="1" applyBorder="1" applyAlignment="1">
      <alignment vertical="center" wrapText="1"/>
    </xf>
    <xf numFmtId="0" fontId="42" fillId="2" borderId="19" xfId="4" applyFont="1" applyFill="1" applyBorder="1" applyAlignment="1">
      <alignment vertical="top" wrapText="1"/>
    </xf>
    <xf numFmtId="0" fontId="4" fillId="0" borderId="0" xfId="0" applyFont="1"/>
    <xf numFmtId="0" fontId="4" fillId="14" borderId="32" xfId="0" applyFont="1" applyFill="1" applyBorder="1" applyAlignment="1">
      <alignment horizontal="center" vertical="center" wrapText="1"/>
    </xf>
    <xf numFmtId="0" fontId="4" fillId="14" borderId="32" xfId="0" applyFont="1" applyFill="1" applyBorder="1" applyAlignment="1">
      <alignment vertical="center" wrapText="1"/>
    </xf>
    <xf numFmtId="0" fontId="26" fillId="14" borderId="0" xfId="0" applyFont="1" applyFill="1" applyAlignment="1">
      <alignment vertical="center" wrapText="1"/>
    </xf>
    <xf numFmtId="0" fontId="43" fillId="14" borderId="7" xfId="0" applyFont="1" applyFill="1" applyBorder="1" applyAlignment="1">
      <alignment horizontal="center" vertical="center" wrapText="1"/>
    </xf>
    <xf numFmtId="0" fontId="4" fillId="14" borderId="32" xfId="0" applyFont="1" applyFill="1" applyBorder="1"/>
    <xf numFmtId="0" fontId="0" fillId="0" borderId="7" xfId="0" applyBorder="1" applyAlignment="1">
      <alignment vertical="center" wrapText="1"/>
    </xf>
    <xf numFmtId="0" fontId="44" fillId="0" borderId="7" xfId="0" applyFont="1" applyBorder="1"/>
    <xf numFmtId="0" fontId="42" fillId="2" borderId="19" xfId="4" applyFont="1" applyFill="1" applyBorder="1" applyAlignment="1">
      <alignment vertical="center" wrapText="1"/>
    </xf>
    <xf numFmtId="0" fontId="26" fillId="14" borderId="32" xfId="0" applyFont="1" applyFill="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43" fillId="0" borderId="7" xfId="0" applyFont="1" applyBorder="1" applyAlignment="1">
      <alignment horizontal="center" vertical="center" wrapText="1"/>
    </xf>
    <xf numFmtId="0" fontId="4" fillId="0" borderId="7" xfId="0" applyFont="1" applyBorder="1" applyAlignment="1">
      <alignment horizontal="left" vertical="center" wrapText="1"/>
    </xf>
    <xf numFmtId="0" fontId="45" fillId="0" borderId="7" xfId="5" applyFont="1" applyBorder="1" applyAlignment="1">
      <alignment horizontal="center" vertical="center" wrapText="1"/>
    </xf>
    <xf numFmtId="0" fontId="36" fillId="16" borderId="7" xfId="0" applyFont="1" applyFill="1" applyBorder="1" applyAlignment="1">
      <alignment vertical="center" wrapText="1"/>
    </xf>
    <xf numFmtId="0" fontId="36" fillId="16" borderId="7" xfId="0" applyFont="1" applyFill="1" applyBorder="1" applyAlignment="1">
      <alignment horizontal="center" vertical="center" wrapText="1"/>
    </xf>
    <xf numFmtId="0" fontId="45" fillId="0" borderId="7" xfId="5" applyFont="1" applyBorder="1" applyAlignment="1">
      <alignment vertical="center" wrapText="1"/>
    </xf>
    <xf numFmtId="0" fontId="0" fillId="14" borderId="32" xfId="0" applyFill="1" applyBorder="1" applyAlignment="1">
      <alignment horizontal="center" vertical="center" wrapText="1"/>
    </xf>
    <xf numFmtId="0" fontId="12" fillId="14" borderId="32" xfId="0" applyFont="1" applyFill="1" applyBorder="1" applyAlignment="1">
      <alignment vertical="center" wrapText="1"/>
    </xf>
    <xf numFmtId="0" fontId="0" fillId="14" borderId="32" xfId="0" applyFill="1" applyBorder="1" applyAlignment="1">
      <alignment vertical="center" wrapText="1"/>
    </xf>
    <xf numFmtId="0" fontId="43" fillId="14" borderId="32" xfId="0" applyFont="1" applyFill="1" applyBorder="1" applyAlignment="1">
      <alignment horizontal="center" vertical="center" wrapText="1"/>
    </xf>
    <xf numFmtId="0" fontId="0" fillId="0" borderId="32" xfId="0" applyBorder="1" applyAlignment="1">
      <alignment vertical="center" wrapText="1"/>
    </xf>
    <xf numFmtId="2" fontId="0" fillId="0" borderId="7" xfId="0" applyNumberFormat="1" applyBorder="1" applyAlignment="1">
      <alignment vertical="center" wrapText="1"/>
    </xf>
    <xf numFmtId="0" fontId="30" fillId="0" borderId="7" xfId="5" applyFont="1" applyBorder="1" applyAlignment="1">
      <alignment vertical="center" wrapText="1"/>
    </xf>
    <xf numFmtId="0" fontId="13" fillId="0" borderId="7" xfId="5" applyFont="1" applyBorder="1" applyAlignment="1">
      <alignment vertical="center" wrapText="1"/>
    </xf>
    <xf numFmtId="0" fontId="0" fillId="4" borderId="7" xfId="0" applyFill="1" applyBorder="1" applyAlignment="1">
      <alignment horizontal="center" vertical="center" wrapText="1"/>
    </xf>
    <xf numFmtId="0" fontId="0" fillId="4" borderId="7" xfId="0" applyFill="1" applyBorder="1" applyAlignment="1">
      <alignment vertical="center" wrapText="1"/>
    </xf>
    <xf numFmtId="0" fontId="13" fillId="4" borderId="7" xfId="5" applyFont="1" applyFill="1" applyBorder="1" applyAlignment="1">
      <alignment vertical="center" wrapText="1"/>
    </xf>
    <xf numFmtId="0" fontId="46" fillId="0" borderId="0" xfId="5" applyFont="1" applyAlignment="1">
      <alignment vertical="center" wrapText="1"/>
    </xf>
    <xf numFmtId="0" fontId="0" fillId="0" borderId="0" xfId="0" applyAlignment="1">
      <alignment vertical="center" wrapText="1"/>
    </xf>
    <xf numFmtId="0" fontId="0" fillId="0" borderId="0" xfId="0" applyAlignment="1">
      <alignment horizontal="left" vertical="center"/>
    </xf>
    <xf numFmtId="0" fontId="0" fillId="0" borderId="7" xfId="0" applyBorder="1" applyAlignment="1">
      <alignment horizontal="left" vertical="center"/>
    </xf>
    <xf numFmtId="0" fontId="0" fillId="0" borderId="7" xfId="0" applyBorder="1"/>
    <xf numFmtId="0" fontId="4" fillId="4" borderId="7" xfId="0" applyFont="1" applyFill="1" applyBorder="1" applyAlignment="1">
      <alignment horizontal="left" vertical="center"/>
    </xf>
    <xf numFmtId="0" fontId="49" fillId="15" borderId="7" xfId="0" applyFont="1" applyFill="1" applyBorder="1" applyAlignment="1">
      <alignment horizontal="center" vertical="center"/>
    </xf>
    <xf numFmtId="0" fontId="49" fillId="15" borderId="7" xfId="0" applyFont="1" applyFill="1" applyBorder="1" applyAlignment="1">
      <alignment horizontal="center" vertical="center" wrapText="1"/>
    </xf>
    <xf numFmtId="0" fontId="0" fillId="17" borderId="33" xfId="0" applyFill="1" applyBorder="1" applyAlignment="1">
      <alignment horizontal="center" vertical="center"/>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3" fillId="0" borderId="7" xfId="0" applyFont="1" applyBorder="1" applyAlignment="1">
      <alignment horizontal="center" vertical="center"/>
    </xf>
    <xf numFmtId="0" fontId="0" fillId="17" borderId="32" xfId="0" applyFill="1" applyBorder="1" applyAlignment="1">
      <alignment vertical="center"/>
    </xf>
    <xf numFmtId="0" fontId="0" fillId="0" borderId="7" xfId="0" applyBorder="1" applyAlignment="1">
      <alignment vertical="center"/>
    </xf>
    <xf numFmtId="0" fontId="50" fillId="2" borderId="18" xfId="0" applyFont="1" applyFill="1" applyBorder="1" applyAlignment="1">
      <alignment vertical="center"/>
    </xf>
    <xf numFmtId="0" fontId="50" fillId="2" borderId="19" xfId="0" applyFont="1" applyFill="1" applyBorder="1" applyAlignment="1">
      <alignment vertical="center"/>
    </xf>
    <xf numFmtId="0" fontId="50" fillId="2" borderId="19" xfId="0" applyFont="1" applyFill="1" applyBorder="1" applyAlignment="1">
      <alignment vertical="center" wrapText="1"/>
    </xf>
    <xf numFmtId="0" fontId="50" fillId="2" borderId="19" xfId="0" applyFont="1" applyFill="1" applyBorder="1" applyAlignment="1">
      <alignment horizontal="center" vertical="center"/>
    </xf>
    <xf numFmtId="1" fontId="50" fillId="2" borderId="20" xfId="0" applyNumberFormat="1" applyFont="1" applyFill="1" applyBorder="1" applyAlignment="1">
      <alignment horizontal="center" vertical="center"/>
    </xf>
    <xf numFmtId="0" fontId="2" fillId="2" borderId="7" xfId="1" applyNumberFormat="1" applyFont="1" applyFill="1" applyBorder="1" applyAlignment="1">
      <alignment vertical="center"/>
    </xf>
    <xf numFmtId="0" fontId="50" fillId="2" borderId="20" xfId="0" applyFont="1" applyFill="1" applyBorder="1" applyAlignment="1">
      <alignment horizontal="center" vertical="center"/>
    </xf>
    <xf numFmtId="0" fontId="0" fillId="4" borderId="7" xfId="0" applyFill="1" applyBorder="1" applyAlignment="1">
      <alignment vertical="center"/>
    </xf>
    <xf numFmtId="0" fontId="24" fillId="2" borderId="16" xfId="0" applyFont="1" applyFill="1" applyBorder="1" applyAlignment="1">
      <alignment horizontal="center" vertical="center"/>
    </xf>
    <xf numFmtId="0" fontId="24" fillId="2" borderId="16"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20" borderId="16" xfId="0" applyFont="1" applyFill="1" applyBorder="1" applyAlignment="1">
      <alignment horizontal="center" vertical="center" wrapText="1"/>
    </xf>
    <xf numFmtId="0" fontId="24" fillId="21" borderId="16" xfId="0" applyFont="1" applyFill="1" applyBorder="1" applyAlignment="1">
      <alignment horizontal="center" vertical="center" wrapText="1"/>
    </xf>
    <xf numFmtId="0" fontId="24" fillId="22" borderId="16" xfId="0" applyFont="1" applyFill="1" applyBorder="1" applyAlignment="1">
      <alignment horizontal="center" vertical="center" wrapText="1"/>
    </xf>
    <xf numFmtId="0" fontId="24" fillId="11" borderId="17"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53" fillId="0" borderId="7" xfId="0" applyFont="1" applyBorder="1" applyAlignment="1">
      <alignment vertical="center" wrapText="1"/>
    </xf>
    <xf numFmtId="0" fontId="53" fillId="0" borderId="7" xfId="0" applyFont="1" applyBorder="1" applyAlignment="1">
      <alignment vertical="center"/>
    </xf>
    <xf numFmtId="0" fontId="3" fillId="14" borderId="7" xfId="0" applyFont="1" applyFill="1" applyBorder="1" applyAlignment="1">
      <alignment horizontal="center" vertical="center"/>
    </xf>
    <xf numFmtId="0" fontId="48" fillId="19" borderId="7" xfId="0" applyFont="1" applyFill="1" applyBorder="1" applyAlignment="1">
      <alignment horizontal="center" vertical="center"/>
    </xf>
    <xf numFmtId="0" fontId="5" fillId="20" borderId="7" xfId="0" applyFont="1" applyFill="1" applyBorder="1" applyAlignment="1">
      <alignment horizontal="center" vertical="center"/>
    </xf>
    <xf numFmtId="0" fontId="48" fillId="21"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22" borderId="7" xfId="0" applyFont="1" applyFill="1" applyBorder="1" applyAlignment="1">
      <alignment horizontal="center" vertical="center"/>
    </xf>
    <xf numFmtId="0" fontId="5" fillId="11" borderId="8" xfId="0" applyFont="1" applyFill="1" applyBorder="1" applyAlignment="1">
      <alignment horizontal="center" vertical="center"/>
    </xf>
    <xf numFmtId="0" fontId="5" fillId="11" borderId="7" xfId="0" applyFont="1" applyFill="1" applyBorder="1" applyAlignment="1">
      <alignment horizontal="center" vertical="center"/>
    </xf>
    <xf numFmtId="0" fontId="0" fillId="19" borderId="7" xfId="0" applyFill="1" applyBorder="1" applyAlignment="1">
      <alignment horizontal="center" vertical="center"/>
    </xf>
    <xf numFmtId="0" fontId="0" fillId="21" borderId="7" xfId="0" applyFill="1" applyBorder="1" applyAlignment="1">
      <alignment horizontal="center" vertical="center"/>
    </xf>
    <xf numFmtId="0" fontId="53" fillId="23" borderId="7" xfId="0" applyFont="1" applyFill="1" applyBorder="1" applyAlignment="1">
      <alignment vertical="center" wrapText="1"/>
    </xf>
    <xf numFmtId="0" fontId="0" fillId="24" borderId="7" xfId="0" applyFill="1" applyBorder="1" applyAlignment="1">
      <alignment horizontal="center" vertical="center"/>
    </xf>
    <xf numFmtId="0" fontId="0" fillId="25" borderId="7" xfId="0" applyFill="1" applyBorder="1" applyAlignment="1">
      <alignment horizontal="center" vertical="center"/>
    </xf>
    <xf numFmtId="0" fontId="48" fillId="25" borderId="7" xfId="0" applyFont="1" applyFill="1" applyBorder="1" applyAlignment="1">
      <alignment horizontal="center" vertical="center"/>
    </xf>
    <xf numFmtId="0" fontId="5" fillId="26" borderId="7" xfId="0" applyFont="1" applyFill="1" applyBorder="1" applyAlignment="1">
      <alignment horizontal="center" vertical="center"/>
    </xf>
    <xf numFmtId="0" fontId="0" fillId="27" borderId="7" xfId="0" applyFill="1" applyBorder="1" applyAlignment="1">
      <alignment horizontal="center" vertical="center"/>
    </xf>
    <xf numFmtId="0" fontId="5" fillId="28" borderId="7" xfId="0" applyFont="1" applyFill="1" applyBorder="1" applyAlignment="1">
      <alignment horizontal="center" vertical="center"/>
    </xf>
    <xf numFmtId="0" fontId="5" fillId="29" borderId="7" xfId="0" applyFont="1" applyFill="1" applyBorder="1" applyAlignment="1">
      <alignment horizontal="center" vertical="center"/>
    </xf>
    <xf numFmtId="0" fontId="48" fillId="0" borderId="7" xfId="0" applyFont="1" applyBorder="1" applyAlignment="1">
      <alignment vertical="center" wrapText="1"/>
    </xf>
    <xf numFmtId="0" fontId="53" fillId="13" borderId="7" xfId="0" applyFont="1" applyFill="1" applyBorder="1" applyAlignment="1">
      <alignment vertical="center" wrapText="1"/>
    </xf>
    <xf numFmtId="0" fontId="3" fillId="13" borderId="7" xfId="0" applyFont="1" applyFill="1" applyBorder="1" applyAlignment="1">
      <alignment horizontal="center" vertical="center"/>
    </xf>
    <xf numFmtId="0" fontId="53" fillId="13" borderId="7" xfId="0" applyFont="1" applyFill="1" applyBorder="1" applyAlignment="1">
      <alignment horizontal="center" vertical="center"/>
    </xf>
    <xf numFmtId="0" fontId="0" fillId="13" borderId="7" xfId="0" applyFill="1" applyBorder="1" applyAlignment="1">
      <alignment horizontal="center" vertical="center"/>
    </xf>
    <xf numFmtId="0" fontId="5" fillId="27" borderId="7" xfId="0" applyFont="1" applyFill="1" applyBorder="1" applyAlignment="1">
      <alignment horizontal="center" vertical="center"/>
    </xf>
    <xf numFmtId="0" fontId="5" fillId="29" borderId="8" xfId="0" applyFont="1" applyFill="1" applyBorder="1" applyAlignment="1">
      <alignment horizontal="center" vertical="center"/>
    </xf>
    <xf numFmtId="0" fontId="48" fillId="0" borderId="7" xfId="0" applyFont="1" applyBorder="1" applyAlignment="1">
      <alignment vertical="center"/>
    </xf>
    <xf numFmtId="0" fontId="53" fillId="13" borderId="7" xfId="0" applyFont="1" applyFill="1" applyBorder="1" applyAlignment="1">
      <alignment vertical="center"/>
    </xf>
    <xf numFmtId="0" fontId="54" fillId="13" borderId="7" xfId="0" applyFont="1" applyFill="1" applyBorder="1" applyAlignment="1">
      <alignment horizontal="center" vertical="center"/>
    </xf>
    <xf numFmtId="0" fontId="5" fillId="30" borderId="7" xfId="0" applyFont="1" applyFill="1" applyBorder="1" applyAlignment="1">
      <alignment horizontal="center" vertical="center"/>
    </xf>
    <xf numFmtId="0" fontId="0" fillId="13" borderId="7" xfId="0" applyFill="1" applyBorder="1" applyAlignment="1">
      <alignment vertical="center"/>
    </xf>
    <xf numFmtId="0" fontId="0" fillId="0" borderId="10" xfId="0" applyBorder="1" applyAlignment="1">
      <alignment vertical="center"/>
    </xf>
    <xf numFmtId="0" fontId="53" fillId="0" borderId="10" xfId="0" applyFont="1" applyBorder="1" applyAlignment="1">
      <alignment vertical="center" wrapText="1"/>
    </xf>
    <xf numFmtId="0" fontId="5" fillId="11" borderId="11" xfId="0" applyFont="1" applyFill="1" applyBorder="1" applyAlignment="1">
      <alignment horizontal="center" vertical="center"/>
    </xf>
    <xf numFmtId="0" fontId="55" fillId="15" borderId="15" xfId="0" applyFont="1" applyFill="1" applyBorder="1" applyAlignment="1">
      <alignment horizontal="center" vertical="center" wrapText="1"/>
    </xf>
    <xf numFmtId="0" fontId="55" fillId="15" borderId="16" xfId="0" applyFont="1" applyFill="1" applyBorder="1" applyAlignment="1">
      <alignment horizontal="center" vertical="center" wrapText="1"/>
    </xf>
    <xf numFmtId="0" fontId="55" fillId="15" borderId="16" xfId="0" applyFont="1" applyFill="1" applyBorder="1" applyAlignment="1">
      <alignment horizontal="center" vertical="center"/>
    </xf>
    <xf numFmtId="0" fontId="55" fillId="15" borderId="17" xfId="0" applyFont="1" applyFill="1" applyBorder="1" applyAlignment="1">
      <alignment horizontal="center" vertical="center"/>
    </xf>
    <xf numFmtId="0" fontId="0" fillId="17" borderId="6" xfId="0" applyFill="1" applyBorder="1" applyAlignment="1">
      <alignment horizontal="center" vertical="center"/>
    </xf>
    <xf numFmtId="0" fontId="0" fillId="17" borderId="8" xfId="0" applyFill="1"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3" fillId="0" borderId="7" xfId="0" applyFont="1" applyBorder="1" applyAlignment="1">
      <alignment horizontal="left" vertical="center" wrapText="1"/>
    </xf>
    <xf numFmtId="0" fontId="24" fillId="2" borderId="15" xfId="0" applyFont="1" applyFill="1" applyBorder="1" applyAlignment="1">
      <alignment horizontal="center" vertical="center"/>
    </xf>
    <xf numFmtId="0" fontId="0" fillId="23" borderId="6" xfId="0" applyFill="1" applyBorder="1" applyAlignment="1">
      <alignment horizontal="center" vertical="center"/>
    </xf>
    <xf numFmtId="0" fontId="0" fillId="23" borderId="7" xfId="0" applyFill="1" applyBorder="1" applyAlignment="1">
      <alignment horizontal="center" vertical="center"/>
    </xf>
    <xf numFmtId="0" fontId="5" fillId="13" borderId="6" xfId="0" applyFont="1" applyFill="1" applyBorder="1" applyAlignment="1">
      <alignment horizontal="center" vertical="center"/>
    </xf>
    <xf numFmtId="0" fontId="5" fillId="13" borderId="6" xfId="0" applyFont="1" applyFill="1" applyBorder="1" applyAlignment="1">
      <alignment horizontal="left" vertical="center"/>
    </xf>
    <xf numFmtId="0" fontId="53" fillId="0" borderId="7" xfId="0" applyFont="1" applyBorder="1" applyAlignment="1">
      <alignment horizontal="left" vertical="center"/>
    </xf>
    <xf numFmtId="0" fontId="53" fillId="23" borderId="7" xfId="0" applyFont="1" applyFill="1" applyBorder="1" applyAlignment="1">
      <alignment horizontal="left" vertical="center" wrapText="1"/>
    </xf>
    <xf numFmtId="0" fontId="53" fillId="13" borderId="7" xfId="0" applyFont="1" applyFill="1" applyBorder="1" applyAlignment="1">
      <alignment horizontal="left" vertical="center" wrapText="1"/>
    </xf>
    <xf numFmtId="0" fontId="0" fillId="13" borderId="7" xfId="0" applyFill="1" applyBorder="1" applyAlignment="1">
      <alignment horizontal="left" vertical="center"/>
    </xf>
    <xf numFmtId="0" fontId="0" fillId="0" borderId="10" xfId="0" applyBorder="1" applyAlignment="1">
      <alignment horizontal="left" vertical="center"/>
    </xf>
    <xf numFmtId="0" fontId="6" fillId="31" borderId="33"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27" fillId="0" borderId="0" xfId="2" applyAlignment="1">
      <alignment vertical="center"/>
    </xf>
    <xf numFmtId="0" fontId="49" fillId="31" borderId="7" xfId="0" applyFont="1" applyFill="1" applyBorder="1" applyAlignment="1">
      <alignment horizontal="center" vertical="center" wrapText="1"/>
    </xf>
    <xf numFmtId="0" fontId="8" fillId="0" borderId="51" xfId="0" applyFont="1" applyBorder="1" applyAlignment="1">
      <alignment horizontal="center" vertical="center"/>
    </xf>
    <xf numFmtId="0" fontId="13" fillId="4" borderId="33" xfId="0" applyFont="1" applyFill="1" applyBorder="1" applyAlignment="1">
      <alignment horizontal="center" vertical="center"/>
    </xf>
    <xf numFmtId="3" fontId="16" fillId="5" borderId="49" xfId="0" applyNumberFormat="1" applyFont="1" applyFill="1" applyBorder="1" applyAlignment="1">
      <alignment horizontal="center" vertical="center"/>
    </xf>
    <xf numFmtId="0" fontId="16" fillId="5" borderId="57" xfId="0" applyFont="1" applyFill="1" applyBorder="1" applyAlignment="1">
      <alignment horizontal="center" vertical="center"/>
    </xf>
    <xf numFmtId="0" fontId="3" fillId="0" borderId="3" xfId="0" applyFont="1" applyBorder="1"/>
    <xf numFmtId="9" fontId="0" fillId="0" borderId="5" xfId="0" applyNumberFormat="1" applyBorder="1"/>
    <xf numFmtId="3" fontId="3" fillId="0" borderId="7" xfId="0" applyNumberFormat="1" applyFont="1" applyBorder="1" applyAlignment="1">
      <alignment horizontal="center" vertical="center"/>
    </xf>
    <xf numFmtId="0" fontId="5" fillId="13" borderId="7" xfId="0" applyFont="1" applyFill="1" applyBorder="1" applyAlignment="1">
      <alignment horizontal="center" vertical="center"/>
    </xf>
    <xf numFmtId="0" fontId="5" fillId="22" borderId="7" xfId="0" applyFont="1" applyFill="1" applyBorder="1" applyAlignment="1">
      <alignment horizontal="center" vertical="center" wrapText="1"/>
    </xf>
    <xf numFmtId="0" fontId="5" fillId="19" borderId="7" xfId="0" applyFont="1" applyFill="1" applyBorder="1" applyAlignment="1">
      <alignment horizontal="center" vertical="center"/>
    </xf>
    <xf numFmtId="0" fontId="4" fillId="0" borderId="58" xfId="0" applyFont="1" applyBorder="1" applyAlignment="1">
      <alignment horizontal="center" vertical="center"/>
    </xf>
    <xf numFmtId="0" fontId="55" fillId="15" borderId="15" xfId="0" applyFont="1" applyFill="1" applyBorder="1" applyAlignment="1">
      <alignment horizontal="center" vertical="center"/>
    </xf>
    <xf numFmtId="0" fontId="4" fillId="32" borderId="7" xfId="0" applyFont="1" applyFill="1" applyBorder="1"/>
    <xf numFmtId="9" fontId="21" fillId="0" borderId="20" xfId="1" applyFont="1" applyBorder="1" applyAlignment="1">
      <alignment horizontal="center"/>
    </xf>
    <xf numFmtId="0" fontId="0" fillId="0" borderId="54" xfId="0" applyBorder="1" applyAlignment="1">
      <alignment horizontal="left"/>
    </xf>
    <xf numFmtId="0" fontId="2" fillId="2" borderId="37" xfId="0" applyFont="1" applyFill="1" applyBorder="1" applyAlignment="1">
      <alignment horizontal="center"/>
    </xf>
    <xf numFmtId="0" fontId="0" fillId="0" borderId="38" xfId="0" applyBorder="1" applyAlignment="1">
      <alignment horizontal="left"/>
    </xf>
    <xf numFmtId="0" fontId="0" fillId="0" borderId="35" xfId="0" applyBorder="1" applyAlignment="1">
      <alignment horizontal="left"/>
    </xf>
    <xf numFmtId="0" fontId="2" fillId="2" borderId="37" xfId="0" applyFont="1" applyFill="1" applyBorder="1" applyAlignment="1">
      <alignment horizontal="left"/>
    </xf>
    <xf numFmtId="0" fontId="0" fillId="4" borderId="0" xfId="0" applyFill="1" applyAlignment="1">
      <alignment horizontal="center" vertical="center"/>
    </xf>
    <xf numFmtId="0" fontId="0" fillId="34" borderId="7" xfId="0" applyFill="1" applyBorder="1" applyAlignment="1">
      <alignment horizontal="center" vertical="center" wrapText="1"/>
    </xf>
    <xf numFmtId="0" fontId="0" fillId="34" borderId="0" xfId="0" applyFill="1"/>
    <xf numFmtId="0" fontId="0" fillId="34" borderId="7" xfId="0" applyFill="1" applyBorder="1" applyAlignment="1">
      <alignment vertical="center" wrapText="1"/>
    </xf>
    <xf numFmtId="0" fontId="13" fillId="34" borderId="7" xfId="5" applyFont="1" applyFill="1" applyBorder="1" applyAlignment="1">
      <alignment vertical="center" wrapText="1"/>
    </xf>
    <xf numFmtId="0" fontId="12" fillId="34" borderId="7" xfId="0" applyFont="1" applyFill="1" applyBorder="1" applyAlignment="1">
      <alignment vertical="center" wrapText="1"/>
    </xf>
    <xf numFmtId="0" fontId="0" fillId="34" borderId="0" xfId="0" applyFill="1" applyAlignment="1">
      <alignment horizontal="center" vertical="center"/>
    </xf>
    <xf numFmtId="0" fontId="0" fillId="4" borderId="7" xfId="0" applyFill="1" applyBorder="1" applyAlignment="1">
      <alignment horizontal="left"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20" fillId="3" borderId="18" xfId="0" applyFont="1" applyFill="1" applyBorder="1" applyAlignment="1">
      <alignment horizontal="center" vertical="center" wrapText="1"/>
    </xf>
    <xf numFmtId="0" fontId="20" fillId="3" borderId="59" xfId="0" applyFont="1" applyFill="1" applyBorder="1" applyAlignment="1">
      <alignment horizontal="center" vertical="center" wrapText="1"/>
    </xf>
    <xf numFmtId="9" fontId="21" fillId="0" borderId="18" xfId="1" applyFont="1" applyBorder="1" applyAlignment="1">
      <alignment horizontal="center"/>
    </xf>
    <xf numFmtId="9" fontId="21" fillId="0" borderId="59" xfId="1" applyFont="1" applyBorder="1" applyAlignment="1">
      <alignment horizont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9" fontId="10" fillId="2" borderId="16" xfId="0" applyNumberFormat="1" applyFont="1" applyFill="1" applyBorder="1" applyAlignment="1">
      <alignment horizontal="center" vertical="center" wrapText="1"/>
    </xf>
    <xf numFmtId="9" fontId="10" fillId="2" borderId="1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0" borderId="7"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2" fillId="0" borderId="7" xfId="0" applyFont="1" applyBorder="1" applyAlignment="1">
      <alignment horizontal="center" vertical="center" wrapText="1"/>
    </xf>
    <xf numFmtId="0" fontId="12" fillId="0" borderId="33" xfId="0" applyFont="1" applyBorder="1" applyAlignment="1">
      <alignment horizontal="center" vertical="center"/>
    </xf>
    <xf numFmtId="0" fontId="15" fillId="5" borderId="48" xfId="0" applyFont="1" applyFill="1" applyBorder="1" applyAlignment="1">
      <alignment horizontal="center" vertical="center"/>
    </xf>
    <xf numFmtId="0" fontId="15" fillId="5" borderId="49"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6" xfId="0" applyFont="1" applyFill="1" applyBorder="1" applyAlignment="1">
      <alignment horizontal="center" vertical="center"/>
    </xf>
    <xf numFmtId="9" fontId="18" fillId="2" borderId="21"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23" xfId="0" applyNumberFormat="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9" fontId="19" fillId="2" borderId="26" xfId="0" applyNumberFormat="1" applyFont="1" applyFill="1" applyBorder="1" applyAlignment="1">
      <alignment horizontal="center" vertical="center" wrapText="1"/>
    </xf>
    <xf numFmtId="9" fontId="19" fillId="2" borderId="27" xfId="0" applyNumberFormat="1" applyFont="1" applyFill="1" applyBorder="1" applyAlignment="1">
      <alignment horizontal="center" vertical="center" wrapText="1"/>
    </xf>
    <xf numFmtId="9" fontId="20" fillId="3" borderId="26" xfId="0" applyNumberFormat="1" applyFont="1" applyFill="1" applyBorder="1" applyAlignment="1">
      <alignment horizontal="center" vertical="center" wrapText="1"/>
    </xf>
    <xf numFmtId="9" fontId="20" fillId="3" borderId="60" xfId="0" applyNumberFormat="1" applyFont="1" applyFill="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4" fillId="9" borderId="31"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6" borderId="0" xfId="0" applyFont="1" applyFill="1" applyAlignment="1">
      <alignment horizontal="center" wrapText="1"/>
    </xf>
    <xf numFmtId="0" fontId="24" fillId="6" borderId="28" xfId="0" applyFont="1" applyFill="1" applyBorder="1" applyAlignment="1">
      <alignment horizontal="center" wrapText="1"/>
    </xf>
    <xf numFmtId="0" fontId="4" fillId="0" borderId="29" xfId="0" applyFont="1" applyBorder="1" applyAlignment="1">
      <alignment horizontal="center" vertical="center" textRotation="90" wrapText="1"/>
    </xf>
    <xf numFmtId="0" fontId="24" fillId="7" borderId="18" xfId="0" applyFont="1" applyFill="1" applyBorder="1" applyAlignment="1">
      <alignment horizontal="center" vertical="center" wrapText="1"/>
    </xf>
    <xf numFmtId="0" fontId="25" fillId="0" borderId="30" xfId="0" applyFont="1" applyBorder="1" applyAlignment="1">
      <alignment horizontal="center" vertical="center" wrapText="1"/>
    </xf>
    <xf numFmtId="0" fontId="25" fillId="0" borderId="0" xfId="0" applyFont="1" applyAlignment="1">
      <alignment horizontal="center" vertical="center" wrapText="1"/>
    </xf>
    <xf numFmtId="0" fontId="24"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14" fillId="0" borderId="7" xfId="0" applyFont="1" applyBorder="1" applyAlignment="1">
      <alignment horizontal="center" vertical="center" wrapText="1"/>
    </xf>
    <xf numFmtId="0" fontId="23" fillId="0" borderId="0" xfId="0" applyFont="1" applyAlignment="1">
      <alignment horizontal="center" wrapText="1"/>
    </xf>
    <xf numFmtId="0" fontId="21" fillId="0" borderId="51" xfId="0" applyFont="1" applyBorder="1" applyAlignment="1">
      <alignment horizontal="center" vertical="center"/>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8" xfId="0" applyBorder="1" applyAlignment="1">
      <alignment horizontal="center"/>
    </xf>
    <xf numFmtId="0" fontId="24" fillId="10" borderId="31" xfId="0" applyFont="1" applyFill="1" applyBorder="1" applyAlignment="1">
      <alignment horizontal="center" vertical="center" wrapText="1"/>
    </xf>
    <xf numFmtId="0" fontId="24" fillId="10" borderId="32" xfId="0" applyFont="1" applyFill="1" applyBorder="1" applyAlignment="1">
      <alignment horizontal="center" vertical="center" wrapText="1"/>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 fillId="33" borderId="12" xfId="2" applyFont="1" applyFill="1" applyBorder="1" applyAlignment="1">
      <alignment horizontal="center" vertical="center" wrapText="1"/>
    </xf>
    <xf numFmtId="0" fontId="2" fillId="33" borderId="13" xfId="2" applyFont="1" applyFill="1" applyBorder="1" applyAlignment="1">
      <alignment horizontal="center" vertical="center"/>
    </xf>
    <xf numFmtId="0" fontId="2" fillId="33" borderId="14" xfId="2" applyFont="1" applyFill="1" applyBorder="1" applyAlignment="1">
      <alignment horizontal="center" vertical="center"/>
    </xf>
    <xf numFmtId="0" fontId="4" fillId="14" borderId="7" xfId="0" applyFont="1" applyFill="1" applyBorder="1" applyAlignment="1">
      <alignment horizontal="center" vertical="center"/>
    </xf>
    <xf numFmtId="0" fontId="5" fillId="0" borderId="1" xfId="0" applyFont="1" applyBorder="1" applyAlignment="1">
      <alignment horizontal="center"/>
    </xf>
    <xf numFmtId="0" fontId="5" fillId="0" borderId="39" xfId="0" applyFont="1" applyBorder="1" applyAlignment="1">
      <alignment horizontal="center"/>
    </xf>
    <xf numFmtId="0" fontId="5" fillId="0" borderId="4" xfId="0" applyFont="1" applyBorder="1" applyAlignment="1">
      <alignment horizontal="center"/>
    </xf>
    <xf numFmtId="0" fontId="5" fillId="0" borderId="29" xfId="0" applyFont="1" applyBorder="1" applyAlignment="1">
      <alignment horizontal="center"/>
    </xf>
    <xf numFmtId="0" fontId="5" fillId="0" borderId="0" xfId="0" applyFont="1" applyAlignment="1">
      <alignment horizontal="center"/>
    </xf>
    <xf numFmtId="0" fontId="5" fillId="0" borderId="36" xfId="0" applyFont="1" applyBorder="1" applyAlignment="1">
      <alignment horizontal="center"/>
    </xf>
    <xf numFmtId="0" fontId="5" fillId="0" borderId="41" xfId="0" applyFont="1" applyBorder="1" applyAlignment="1">
      <alignment horizontal="center"/>
    </xf>
    <xf numFmtId="0" fontId="5" fillId="2" borderId="4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3" xfId="0" applyFont="1" applyBorder="1" applyAlignment="1">
      <alignment horizontal="center"/>
    </xf>
    <xf numFmtId="0" fontId="5" fillId="0" borderId="5" xfId="0" applyFont="1" applyBorder="1" applyAlignment="1">
      <alignment horizontal="center"/>
    </xf>
    <xf numFmtId="0" fontId="5" fillId="0" borderId="34" xfId="0" applyFont="1" applyBorder="1" applyAlignment="1">
      <alignment horizont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36" xfId="0" applyFont="1" applyBorder="1" applyAlignment="1">
      <alignment horizontal="center" vertical="center" wrapText="1"/>
    </xf>
    <xf numFmtId="0" fontId="31" fillId="0" borderId="41" xfId="0" applyFont="1" applyBorder="1" applyAlignment="1">
      <alignment horizontal="center" vertical="center" wrapText="1"/>
    </xf>
    <xf numFmtId="0" fontId="2" fillId="33" borderId="44" xfId="0" applyFont="1" applyFill="1" applyBorder="1" applyAlignment="1">
      <alignment horizontal="center"/>
    </xf>
    <xf numFmtId="0" fontId="2" fillId="33" borderId="28" xfId="0" applyFont="1" applyFill="1" applyBorder="1" applyAlignment="1">
      <alignment horizontal="center"/>
    </xf>
    <xf numFmtId="0" fontId="33" fillId="14" borderId="18" xfId="0" applyFont="1" applyFill="1" applyBorder="1" applyAlignment="1">
      <alignment horizontal="center" vertical="center" wrapText="1"/>
    </xf>
    <xf numFmtId="0" fontId="33" fillId="14" borderId="19" xfId="0" applyFont="1" applyFill="1" applyBorder="1" applyAlignment="1">
      <alignment horizontal="center" vertical="center" wrapText="1"/>
    </xf>
    <xf numFmtId="0" fontId="33" fillId="14" borderId="20" xfId="0" applyFont="1" applyFill="1" applyBorder="1" applyAlignment="1">
      <alignment horizontal="center" vertical="center" wrapText="1"/>
    </xf>
    <xf numFmtId="0" fontId="21" fillId="0" borderId="7" xfId="0" applyFont="1" applyBorder="1" applyAlignment="1">
      <alignment horizontal="center" vertical="center"/>
    </xf>
    <xf numFmtId="0" fontId="0" fillId="0" borderId="7" xfId="0" applyBorder="1" applyAlignment="1">
      <alignment horizontal="center" vertical="center" wrapText="1"/>
    </xf>
    <xf numFmtId="0" fontId="32" fillId="0" borderId="7" xfId="3" applyBorder="1" applyAlignment="1">
      <alignment horizontal="center" vertical="center" wrapText="1"/>
    </xf>
    <xf numFmtId="0" fontId="32" fillId="0" borderId="7" xfId="3" applyBorder="1" applyAlignment="1">
      <alignment horizontal="center" vertical="center"/>
    </xf>
    <xf numFmtId="0" fontId="0" fillId="0" borderId="7" xfId="0" applyBorder="1" applyAlignment="1">
      <alignment horizontal="left" vertical="center" wrapText="1"/>
    </xf>
    <xf numFmtId="0" fontId="2" fillId="33" borderId="15"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17" xfId="0" applyFont="1" applyFill="1" applyBorder="1" applyAlignment="1">
      <alignment horizontal="center" vertical="center"/>
    </xf>
    <xf numFmtId="0" fontId="2" fillId="33" borderId="8" xfId="0" applyFont="1" applyFill="1" applyBorder="1" applyAlignment="1">
      <alignment horizontal="center" vertical="center"/>
    </xf>
    <xf numFmtId="0" fontId="0" fillId="4" borderId="7" xfId="0" applyFill="1" applyBorder="1" applyAlignment="1">
      <alignment horizontal="left" vertical="center" wrapText="1"/>
    </xf>
    <xf numFmtId="0" fontId="0" fillId="0" borderId="7" xfId="0" applyBorder="1" applyAlignment="1">
      <alignment horizontal="left" vertical="center"/>
    </xf>
    <xf numFmtId="0" fontId="4" fillId="14" borderId="7" xfId="0" applyFont="1" applyFill="1" applyBorder="1" applyAlignment="1">
      <alignment horizontal="left"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4" fillId="14" borderId="7" xfId="0"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51"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33" xfId="0" applyFont="1" applyBorder="1" applyAlignment="1">
      <alignment horizontal="center" vertical="center" wrapText="1"/>
    </xf>
    <xf numFmtId="0" fontId="5" fillId="0" borderId="42" xfId="0" applyFont="1" applyBorder="1" applyAlignment="1">
      <alignment horizontal="center"/>
    </xf>
    <xf numFmtId="0" fontId="5" fillId="0" borderId="43" xfId="0" applyFont="1" applyBorder="1" applyAlignment="1">
      <alignment horizontal="center"/>
    </xf>
    <xf numFmtId="0" fontId="5" fillId="0" borderId="46" xfId="0" applyFont="1" applyBorder="1" applyAlignment="1">
      <alignment horizontal="center"/>
    </xf>
    <xf numFmtId="0" fontId="5" fillId="2" borderId="4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21" fillId="0" borderId="43" xfId="0" applyFont="1" applyBorder="1" applyAlignment="1">
      <alignment horizontal="center" vertical="center" wrapText="1"/>
    </xf>
    <xf numFmtId="0" fontId="21" fillId="0" borderId="46"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5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53" xfId="0" applyFont="1" applyBorder="1" applyAlignment="1">
      <alignment horizontal="center" vertical="center" wrapText="1"/>
    </xf>
    <xf numFmtId="18" fontId="36" fillId="0" borderId="52" xfId="0" applyNumberFormat="1" applyFont="1" applyBorder="1" applyAlignment="1">
      <alignment horizontal="center" vertical="center" wrapText="1"/>
    </xf>
    <xf numFmtId="18" fontId="36" fillId="0" borderId="50" xfId="0" applyNumberFormat="1" applyFont="1" applyBorder="1" applyAlignment="1">
      <alignment horizontal="center" vertical="center" wrapText="1"/>
    </xf>
    <xf numFmtId="0" fontId="7" fillId="0" borderId="51" xfId="0" applyFont="1" applyBorder="1" applyAlignment="1">
      <alignment horizontal="center" vertical="center" wrapText="1"/>
    </xf>
    <xf numFmtId="18" fontId="36" fillId="0" borderId="32" xfId="0" applyNumberFormat="1" applyFont="1" applyBorder="1" applyAlignment="1">
      <alignment horizontal="center" vertical="center" wrapText="1"/>
    </xf>
    <xf numFmtId="0" fontId="7" fillId="0" borderId="43" xfId="0" applyFont="1" applyBorder="1" applyAlignment="1">
      <alignment horizontal="center" vertical="center" wrapText="1"/>
    </xf>
    <xf numFmtId="0" fontId="21" fillId="0" borderId="42" xfId="0" applyFont="1" applyBorder="1" applyAlignment="1">
      <alignment horizontal="center" vertical="center" wrapText="1"/>
    </xf>
    <xf numFmtId="0" fontId="36" fillId="0" borderId="5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2" xfId="0" applyFont="1" applyBorder="1" applyAlignment="1">
      <alignment horizontal="center" vertical="center" wrapText="1"/>
    </xf>
    <xf numFmtId="0" fontId="5" fillId="0" borderId="37" xfId="0" applyFont="1" applyBorder="1" applyAlignment="1">
      <alignment horizontal="center"/>
    </xf>
    <xf numFmtId="0" fontId="5" fillId="2" borderId="37" xfId="0" applyFont="1" applyFill="1" applyBorder="1" applyAlignment="1">
      <alignment horizontal="center" vertical="center" wrapText="1"/>
    </xf>
    <xf numFmtId="0" fontId="0" fillId="0" borderId="37" xfId="0" applyBorder="1" applyAlignment="1">
      <alignment horizontal="center"/>
    </xf>
    <xf numFmtId="0" fontId="38" fillId="0" borderId="37" xfId="0" applyFont="1" applyBorder="1" applyAlignment="1">
      <alignment horizontal="center" vertical="center"/>
    </xf>
    <xf numFmtId="0" fontId="12" fillId="0" borderId="33" xfId="0" applyFont="1" applyBorder="1" applyAlignment="1">
      <alignment vertical="center" wrapText="1"/>
    </xf>
    <xf numFmtId="0" fontId="12" fillId="0" borderId="32" xfId="0" applyFont="1" applyBorder="1" applyAlignment="1">
      <alignment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47" fillId="0" borderId="4" xfId="0" applyFont="1" applyBorder="1" applyAlignment="1">
      <alignment horizontal="center" vertical="center"/>
    </xf>
    <xf numFmtId="0" fontId="47" fillId="0" borderId="0" xfId="0" applyFont="1" applyAlignment="1">
      <alignment horizontal="center" vertical="center"/>
    </xf>
    <xf numFmtId="0" fontId="47" fillId="0" borderId="5" xfId="0" applyFont="1" applyBorder="1" applyAlignment="1">
      <alignment horizontal="center" vertical="center"/>
    </xf>
    <xf numFmtId="0" fontId="47" fillId="0" borderId="36" xfId="0" applyFont="1" applyBorder="1" applyAlignment="1">
      <alignment horizontal="center" vertical="center"/>
    </xf>
    <xf numFmtId="0" fontId="47" fillId="0" borderId="41" xfId="0" applyFont="1" applyBorder="1" applyAlignment="1">
      <alignment horizontal="center" vertical="center"/>
    </xf>
    <xf numFmtId="0" fontId="47" fillId="0" borderId="34" xfId="0" applyFont="1" applyBorder="1" applyAlignment="1">
      <alignment horizontal="center" vertical="center"/>
    </xf>
    <xf numFmtId="0" fontId="51" fillId="18" borderId="7" xfId="0" applyFont="1" applyFill="1" applyBorder="1" applyAlignment="1">
      <alignment horizontal="center" vertical="center" textRotation="90"/>
    </xf>
    <xf numFmtId="0" fontId="52" fillId="18" borderId="7" xfId="0" applyFont="1" applyFill="1" applyBorder="1" applyAlignment="1">
      <alignment horizontal="center" vertical="center" textRotation="90"/>
    </xf>
    <xf numFmtId="0" fontId="50" fillId="13" borderId="7" xfId="0" applyFont="1" applyFill="1" applyBorder="1" applyAlignment="1">
      <alignment horizontal="center" vertical="center" textRotation="90" wrapText="1"/>
    </xf>
    <xf numFmtId="0" fontId="51" fillId="18" borderId="33" xfId="0" applyFont="1" applyFill="1" applyBorder="1" applyAlignment="1">
      <alignment horizontal="center" vertical="center" textRotation="90" wrapText="1"/>
    </xf>
    <xf numFmtId="0" fontId="51" fillId="18" borderId="32" xfId="0" applyFont="1" applyFill="1" applyBorder="1" applyAlignment="1">
      <alignment horizontal="center" vertical="center" textRotation="90" wrapText="1"/>
    </xf>
    <xf numFmtId="0" fontId="5" fillId="0" borderId="0" xfId="0" applyFont="1" applyAlignment="1">
      <alignment horizontal="center" vertical="center"/>
    </xf>
    <xf numFmtId="0" fontId="5" fillId="0" borderId="41"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50" fillId="13" borderId="7" xfId="0" applyFont="1" applyFill="1" applyBorder="1" applyAlignment="1">
      <alignment horizontal="center" vertical="center" textRotation="90"/>
    </xf>
    <xf numFmtId="0" fontId="50" fillId="13" borderId="18" xfId="0" applyFont="1" applyFill="1" applyBorder="1" applyAlignment="1">
      <alignment horizontal="center" vertical="center" textRotation="90"/>
    </xf>
    <xf numFmtId="0" fontId="0" fillId="0" borderId="31" xfId="0" applyBorder="1" applyAlignment="1">
      <alignment horizontal="center" vertical="center" wrapText="1"/>
    </xf>
    <xf numFmtId="0" fontId="0" fillId="0" borderId="6" xfId="0"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5" fillId="2" borderId="5" xfId="0" applyFont="1" applyFill="1" applyBorder="1" applyAlignment="1">
      <alignment horizontal="center" wrapText="1"/>
    </xf>
    <xf numFmtId="0" fontId="5" fillId="0" borderId="2" xfId="0" applyFont="1" applyBorder="1" applyAlignment="1">
      <alignment horizontal="center"/>
    </xf>
    <xf numFmtId="0" fontId="53" fillId="0" borderId="7" xfId="0" applyFont="1" applyBorder="1" applyAlignment="1">
      <alignment horizontal="left" vertical="center" wrapText="1"/>
    </xf>
    <xf numFmtId="0" fontId="3" fillId="4" borderId="0" xfId="0" applyFont="1" applyFill="1" applyAlignment="1">
      <alignment horizontal="center" vertical="center"/>
    </xf>
    <xf numFmtId="0" fontId="3" fillId="4" borderId="0" xfId="0" applyFont="1" applyFill="1"/>
    <xf numFmtId="0" fontId="0" fillId="4" borderId="0" xfId="0" applyFill="1" applyAlignment="1">
      <alignment vertical="center" wrapText="1"/>
    </xf>
    <xf numFmtId="0" fontId="0" fillId="4" borderId="0" xfId="0" applyFill="1" applyAlignment="1">
      <alignment vertical="center"/>
    </xf>
    <xf numFmtId="0" fontId="0" fillId="4" borderId="0" xfId="0" applyFill="1" applyAlignment="1">
      <alignment horizontal="center"/>
    </xf>
    <xf numFmtId="0" fontId="0" fillId="4" borderId="0" xfId="0" applyFill="1" applyAlignment="1">
      <alignment wrapText="1"/>
    </xf>
    <xf numFmtId="0" fontId="5" fillId="4" borderId="1" xfId="0" applyFont="1" applyFill="1" applyBorder="1" applyAlignment="1">
      <alignment horizontal="center"/>
    </xf>
    <xf numFmtId="0" fontId="5" fillId="4" borderId="3" xfId="0" applyFont="1" applyFill="1" applyBorder="1" applyAlignment="1">
      <alignment horizont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4" borderId="1" xfId="0" applyFill="1" applyBorder="1" applyAlignment="1">
      <alignment horizontal="center"/>
    </xf>
    <xf numFmtId="0" fontId="0" fillId="4" borderId="3" xfId="0"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4" borderId="4"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5" xfId="0" applyFont="1" applyFill="1" applyBorder="1" applyAlignment="1">
      <alignment horizontal="center" vertical="center" wrapText="1"/>
    </xf>
    <xf numFmtId="0" fontId="0" fillId="4" borderId="4" xfId="0" applyFill="1" applyBorder="1" applyAlignment="1">
      <alignment horizontal="center"/>
    </xf>
    <xf numFmtId="0" fontId="0" fillId="4" borderId="5" xfId="0" applyFill="1" applyBorder="1" applyAlignment="1">
      <alignment horizontal="center"/>
    </xf>
    <xf numFmtId="0" fontId="5" fillId="4" borderId="36"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47" fillId="4" borderId="1" xfId="0" applyFont="1" applyFill="1" applyBorder="1" applyAlignment="1">
      <alignment horizontal="center" vertical="center"/>
    </xf>
    <xf numFmtId="0" fontId="47" fillId="4" borderId="2" xfId="0" applyFont="1" applyFill="1" applyBorder="1" applyAlignment="1">
      <alignment horizontal="center" vertical="center"/>
    </xf>
    <xf numFmtId="0" fontId="47" fillId="4" borderId="3" xfId="0" applyFont="1" applyFill="1" applyBorder="1" applyAlignment="1">
      <alignment horizontal="center" vertical="center"/>
    </xf>
    <xf numFmtId="0" fontId="47" fillId="4" borderId="4" xfId="0" applyFont="1" applyFill="1" applyBorder="1" applyAlignment="1">
      <alignment horizontal="center" vertical="center"/>
    </xf>
    <xf numFmtId="0" fontId="47" fillId="4" borderId="0" xfId="0" applyFont="1" applyFill="1" applyAlignment="1">
      <alignment horizontal="center" vertical="center"/>
    </xf>
    <xf numFmtId="0" fontId="47" fillId="4" borderId="5" xfId="0" applyFont="1" applyFill="1" applyBorder="1" applyAlignment="1">
      <alignment horizontal="center" vertical="center"/>
    </xf>
    <xf numFmtId="0" fontId="5" fillId="4" borderId="36" xfId="0" applyFont="1" applyFill="1" applyBorder="1" applyAlignment="1">
      <alignment horizontal="center"/>
    </xf>
    <xf numFmtId="0" fontId="5" fillId="4" borderId="34" xfId="0" applyFont="1" applyFill="1" applyBorder="1" applyAlignment="1">
      <alignment horizontal="center"/>
    </xf>
    <xf numFmtId="0" fontId="47" fillId="4" borderId="36" xfId="0" applyFont="1" applyFill="1" applyBorder="1" applyAlignment="1">
      <alignment horizontal="center" vertical="center"/>
    </xf>
    <xf numFmtId="0" fontId="47" fillId="4" borderId="41" xfId="0" applyFont="1" applyFill="1" applyBorder="1" applyAlignment="1">
      <alignment horizontal="center" vertical="center"/>
    </xf>
    <xf numFmtId="0" fontId="47" fillId="4" borderId="34" xfId="0" applyFont="1" applyFill="1" applyBorder="1" applyAlignment="1">
      <alignment horizontal="center" vertical="center"/>
    </xf>
    <xf numFmtId="0" fontId="0" fillId="4" borderId="36" xfId="0" applyFill="1" applyBorder="1" applyAlignment="1">
      <alignment horizontal="center"/>
    </xf>
    <xf numFmtId="0" fontId="0" fillId="4" borderId="34" xfId="0" applyFill="1" applyBorder="1" applyAlignment="1">
      <alignment horizontal="center"/>
    </xf>
    <xf numFmtId="0" fontId="40" fillId="4" borderId="33" xfId="0" applyFont="1" applyFill="1" applyBorder="1" applyAlignment="1">
      <alignment horizontal="center" vertical="center"/>
    </xf>
    <xf numFmtId="0" fontId="40" fillId="4" borderId="33" xfId="0" applyFont="1" applyFill="1" applyBorder="1" applyAlignment="1">
      <alignment horizontal="center" vertical="center" wrapText="1"/>
    </xf>
    <xf numFmtId="0" fontId="2" fillId="4" borderId="19" xfId="4" applyFont="1" applyFill="1" applyBorder="1" applyAlignment="1">
      <alignment horizontal="left" vertical="center"/>
    </xf>
    <xf numFmtId="0" fontId="2" fillId="4" borderId="19" xfId="4" applyFont="1" applyFill="1" applyBorder="1" applyAlignment="1">
      <alignment vertical="top" wrapText="1"/>
    </xf>
    <xf numFmtId="0" fontId="2" fillId="4" borderId="19" xfId="4" applyFont="1" applyFill="1" applyBorder="1" applyAlignment="1">
      <alignment vertical="center" wrapText="1"/>
    </xf>
    <xf numFmtId="0" fontId="2" fillId="4" borderId="19" xfId="4" applyFont="1" applyFill="1" applyBorder="1" applyAlignment="1">
      <alignment horizontal="center" vertical="center" wrapText="1"/>
    </xf>
    <xf numFmtId="0" fontId="2" fillId="4" borderId="19" xfId="4" applyFont="1" applyFill="1" applyBorder="1" applyAlignment="1">
      <alignment horizontal="center" vertical="top" wrapText="1"/>
    </xf>
    <xf numFmtId="0" fontId="4" fillId="4" borderId="32" xfId="0" applyFont="1" applyFill="1" applyBorder="1" applyAlignment="1">
      <alignment horizontal="center" vertical="center"/>
    </xf>
    <xf numFmtId="0" fontId="4" fillId="4" borderId="32" xfId="0" applyFont="1" applyFill="1" applyBorder="1" applyAlignment="1">
      <alignment horizontal="left" vertical="center" wrapText="1"/>
    </xf>
    <xf numFmtId="0" fontId="4" fillId="4" borderId="32" xfId="0" applyFont="1" applyFill="1" applyBorder="1" applyAlignment="1">
      <alignment horizontal="left" vertical="center"/>
    </xf>
    <xf numFmtId="0" fontId="0" fillId="4" borderId="7" xfId="0" applyFill="1" applyBorder="1" applyAlignment="1">
      <alignment horizontal="left" vertical="center"/>
    </xf>
    <xf numFmtId="0" fontId="43" fillId="4" borderId="32"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7" xfId="0" applyFont="1" applyFill="1" applyBorder="1" applyAlignment="1">
      <alignment horizontal="left" vertical="center" wrapText="1"/>
    </xf>
    <xf numFmtId="0" fontId="4" fillId="4" borderId="7" xfId="0" applyFont="1" applyFill="1" applyBorder="1" applyAlignment="1">
      <alignment horizontal="left" wrapText="1"/>
    </xf>
    <xf numFmtId="0" fontId="4" fillId="4" borderId="7" xfId="0" applyFont="1" applyFill="1" applyBorder="1" applyAlignment="1">
      <alignment horizontal="center" vertical="center"/>
    </xf>
    <xf numFmtId="0" fontId="0" fillId="4" borderId="0" xfId="0" applyFill="1" applyAlignment="1">
      <alignment horizontal="left" vertical="center"/>
    </xf>
    <xf numFmtId="0" fontId="43" fillId="4" borderId="7" xfId="0" applyFont="1" applyFill="1" applyBorder="1" applyAlignment="1">
      <alignment horizontal="center" vertical="center"/>
    </xf>
    <xf numFmtId="0" fontId="0" fillId="4" borderId="7" xfId="0" applyFill="1" applyBorder="1" applyAlignment="1">
      <alignment horizontal="justify" vertical="center" wrapText="1"/>
    </xf>
    <xf numFmtId="0" fontId="48" fillId="4" borderId="7" xfId="0" applyFont="1" applyFill="1" applyBorder="1" applyAlignment="1">
      <alignment horizontal="justify" vertical="center" wrapText="1"/>
    </xf>
    <xf numFmtId="0" fontId="4" fillId="4" borderId="7" xfId="0" applyFont="1" applyFill="1" applyBorder="1" applyAlignment="1">
      <alignment horizontal="justify" vertical="center" wrapText="1"/>
    </xf>
    <xf numFmtId="0" fontId="2" fillId="4" borderId="19" xfId="4" applyFont="1" applyFill="1" applyBorder="1" applyAlignment="1">
      <alignment horizontal="left" vertical="center" wrapText="1"/>
    </xf>
    <xf numFmtId="0" fontId="2" fillId="4" borderId="19" xfId="4" applyFont="1" applyFill="1" applyBorder="1" applyAlignment="1">
      <alignment horizontal="justify" vertical="center" wrapText="1"/>
    </xf>
    <xf numFmtId="0" fontId="5" fillId="4" borderId="19" xfId="4" applyFont="1" applyFill="1" applyBorder="1" applyAlignment="1">
      <alignment horizontal="left" vertical="center" wrapText="1"/>
    </xf>
    <xf numFmtId="0" fontId="4" fillId="4" borderId="32" xfId="0" applyFont="1" applyFill="1" applyBorder="1" applyAlignment="1">
      <alignment horizontal="justify" vertical="center" wrapText="1"/>
    </xf>
    <xf numFmtId="0" fontId="0" fillId="4" borderId="32" xfId="0" applyFill="1" applyBorder="1" applyAlignment="1">
      <alignment horizontal="left" vertical="center" wrapText="1"/>
    </xf>
    <xf numFmtId="0" fontId="5" fillId="4" borderId="19" xfId="4" applyFont="1" applyFill="1" applyBorder="1" applyAlignment="1">
      <alignment horizontal="justify" vertical="center" wrapText="1"/>
    </xf>
    <xf numFmtId="0" fontId="0" fillId="4" borderId="32" xfId="0" applyFill="1" applyBorder="1" applyAlignment="1">
      <alignment horizontal="left" vertical="center"/>
    </xf>
    <xf numFmtId="0" fontId="0" fillId="4" borderId="32" xfId="0" applyFill="1" applyBorder="1" applyAlignment="1">
      <alignment horizontal="justify" vertical="center" wrapText="1"/>
    </xf>
    <xf numFmtId="0" fontId="3" fillId="4" borderId="32" xfId="0" applyFont="1" applyFill="1" applyBorder="1" applyAlignment="1">
      <alignment horizontal="center" vertical="center"/>
    </xf>
    <xf numFmtId="0" fontId="4" fillId="4" borderId="0" xfId="0" applyFont="1" applyFill="1" applyAlignment="1">
      <alignment horizontal="left" vertical="center" wrapText="1"/>
    </xf>
    <xf numFmtId="0" fontId="0" fillId="4" borderId="0" xfId="0" applyFill="1" applyAlignment="1">
      <alignment horizontal="left" vertical="center" wrapText="1"/>
    </xf>
    <xf numFmtId="0" fontId="0" fillId="4" borderId="31" xfId="0" applyFill="1" applyBorder="1" applyAlignment="1">
      <alignment horizontal="justify" vertical="center" wrapText="1"/>
    </xf>
    <xf numFmtId="0" fontId="2" fillId="4" borderId="19" xfId="4" applyFont="1" applyFill="1" applyBorder="1" applyAlignment="1">
      <alignment horizontal="center" vertical="center"/>
    </xf>
    <xf numFmtId="0" fontId="2" fillId="4" borderId="19" xfId="4" applyFont="1" applyFill="1" applyBorder="1" applyAlignment="1">
      <alignment horizontal="justify" vertical="center"/>
    </xf>
    <xf numFmtId="0" fontId="4" fillId="4" borderId="7" xfId="0" applyFont="1" applyFill="1" applyBorder="1" applyAlignment="1">
      <alignment horizontal="justify" vertical="center"/>
    </xf>
    <xf numFmtId="0" fontId="4" fillId="4" borderId="32" xfId="0" applyFont="1" applyFill="1" applyBorder="1" applyAlignment="1">
      <alignment horizontal="center" vertical="center" wrapText="1"/>
    </xf>
    <xf numFmtId="0" fontId="0" fillId="4" borderId="32" xfId="0" applyFill="1" applyBorder="1" applyAlignment="1">
      <alignment horizontal="center" vertical="center"/>
    </xf>
  </cellXfs>
  <cellStyles count="6">
    <cellStyle name="Hipervínculo" xfId="3" builtinId="8"/>
    <cellStyle name="Normal" xfId="0" builtinId="0"/>
    <cellStyle name="Normal 2" xfId="5" xr:uid="{00000000-0005-0000-0000-000002000000}"/>
    <cellStyle name="Normal 2 2" xfId="4" xr:uid="{00000000-0005-0000-0000-000003000000}"/>
    <cellStyle name="Normal 3" xfId="2" xr:uid="{00000000-0005-0000-0000-000004000000}"/>
    <cellStyle name="Porcentaje" xfId="1" builtinId="5"/>
  </cellStyles>
  <dxfs count="46">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100</c:v>
                </c:pt>
                <c:pt idx="1">
                  <c:v>79</c:v>
                </c:pt>
                <c:pt idx="2">
                  <c:v>53</c:v>
                </c:pt>
                <c:pt idx="3">
                  <c:v>71</c:v>
                </c:pt>
                <c:pt idx="4">
                  <c:v>60</c:v>
                </c:pt>
                <c:pt idx="5">
                  <c:v>80</c:v>
                </c:pt>
                <c:pt idx="6">
                  <c:v>64</c:v>
                </c:pt>
                <c:pt idx="7">
                  <c:v>69</c:v>
                </c:pt>
                <c:pt idx="8">
                  <c:v>78</c:v>
                </c:pt>
                <c:pt idx="9">
                  <c:v>79</c:v>
                </c:pt>
                <c:pt idx="10">
                  <c:v>60</c:v>
                </c:pt>
                <c:pt idx="11">
                  <c:v>69</c:v>
                </c:pt>
                <c:pt idx="12" formatCode="0">
                  <c:v>70</c:v>
                </c:pt>
                <c:pt idx="13">
                  <c:v>60</c:v>
                </c:pt>
              </c:numCache>
            </c:numRef>
          </c:val>
          <c:extLst>
            <c:ext xmlns:c16="http://schemas.microsoft.com/office/drawing/2014/chart" uri="{C3380CC4-5D6E-409C-BE32-E72D297353CC}">
              <c16:uniqueId val="{00000000-9ADE-478A-998E-FB6E7BA96D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0.27555555555555555</c:v>
                </c:pt>
                <c:pt idx="1">
                  <c:v>0.4</c:v>
                </c:pt>
              </c:numCache>
            </c:numRef>
          </c:val>
          <c:extLst>
            <c:ext xmlns:c16="http://schemas.microsoft.com/office/drawing/2014/chart" uri="{C3380CC4-5D6E-409C-BE32-E72D297353CC}">
              <c16:uniqueId val="{00000000-A838-4AAA-A523-3F3BE74F9BD4}"/>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9.5428571428571432E-2</c:v>
                </c:pt>
                <c:pt idx="1">
                  <c:v>0.2</c:v>
                </c:pt>
              </c:numCache>
            </c:numRef>
          </c:val>
          <c:extLst>
            <c:ext xmlns:c16="http://schemas.microsoft.com/office/drawing/2014/chart" uri="{C3380CC4-5D6E-409C-BE32-E72D297353CC}">
              <c16:uniqueId val="{00000001-A838-4AAA-A523-3F3BE74F9BD4}"/>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0.08</c:v>
                </c:pt>
                <c:pt idx="1">
                  <c:v>0.2</c:v>
                </c:pt>
              </c:numCache>
            </c:numRef>
          </c:val>
          <c:extLst>
            <c:ext xmlns:c16="http://schemas.microsoft.com/office/drawing/2014/chart" uri="{C3380CC4-5D6E-409C-BE32-E72D297353CC}">
              <c16:uniqueId val="{00000002-A838-4AAA-A523-3F3BE74F9BD4}"/>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0.12</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s-CO"/>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28F-4426-B2B1-4888A725054C}"/>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FCF8E200-5FEA-42CD-8C47-FCA050C33230}" type="presOf" srcId="{60464913-F8CF-4911-90B2-4E536B8B4C1B}" destId="{6D1B0868-4582-4E66-A4E4-08E22E62931E}" srcOrd="0" destOrd="5" presId="urn:microsoft.com/office/officeart/2005/8/layout/hProcess10"/>
    <dgm:cxn modelId="{C8CD8B09-FA00-48C6-943D-12B6E3DD9BB1}" type="presOf" srcId="{2C36DAD2-F638-4F81-B263-41E6E73EF41E}" destId="{D3AD787B-03EF-4384-96FC-FBC6FA0E19ED}" srcOrd="0" destOrd="0"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7F259322-A5FE-4DB3-949C-E40A1863B23C}" type="presOf" srcId="{888698DA-F7B1-4E08-8114-1776AA8ED6F7}" destId="{908CB92F-5EA8-442B-99F5-E6F693D47519}" srcOrd="0" destOrd="1"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5F65A22B-6A29-4E7E-90C2-016031A56725}" type="presOf" srcId="{707C3672-0EF0-42DB-A91A-175C205E0FE3}" destId="{FA6E42F6-94D9-4B06-B7B6-43BEC90AB36B}" srcOrd="0" destOrd="3"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82B6E237-83DE-4211-A254-F3222B0C5248}" type="presOf" srcId="{BC93E36D-F700-4375-9905-72193D372128}" destId="{538C8548-D911-4CCC-8972-2C2ACD0101D4}" srcOrd="1" destOrd="0"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2220FC3D-CDFB-4C1C-B28B-8124784C5158}" type="presOf" srcId="{D44685D7-0E29-4A6C-927C-C560C9B26A7B}" destId="{6D1B0868-4582-4E66-A4E4-08E22E62931E}" srcOrd="0" destOrd="2"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5FD8F162-624C-489F-AB4A-4D7FFD9C2B9D}" type="presOf" srcId="{61D4896A-7230-43AA-B591-599A59890DE6}" destId="{FA6E42F6-94D9-4B06-B7B6-43BEC90AB36B}" srcOrd="0" destOrd="6" presId="urn:microsoft.com/office/officeart/2005/8/layout/hProcess10"/>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FE33D46D-4227-4D16-861D-0E0901A370B6}" type="presOf" srcId="{FB735356-064E-43B4-B958-75E5460F32DB}" destId="{67737B99-9A1E-4AC6-AFF4-80103183C597}" srcOrd="0" destOrd="3"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DC9C1951-E90D-4428-9EFE-536AF887C29B}" type="presOf" srcId="{C01B2C84-5D6B-46FE-8BB1-4DD34F46CEE8}" destId="{67737B99-9A1E-4AC6-AFF4-80103183C597}" srcOrd="0" destOrd="0" presId="urn:microsoft.com/office/officeart/2005/8/layout/hProcess10"/>
    <dgm:cxn modelId="{60DA1C71-5453-4E77-BE55-5A315BE10DEE}" srcId="{6DF347B9-05AB-4459-BD13-CF949C3C8A14}" destId="{61D4896A-7230-43AA-B591-599A59890DE6}" srcOrd="5" destOrd="0" parTransId="{BCDA9D34-1AE7-4D0F-9626-81E53EF29AAC}" sibTransId="{1B5620E4-76AC-439A-997B-54514566C62D}"/>
    <dgm:cxn modelId="{0B26A552-B36A-43ED-AEA3-55572ED24D29}" type="presOf" srcId="{35EAF81B-2ED2-4C1C-B343-ECE42AF0083C}" destId="{67737B99-9A1E-4AC6-AFF4-80103183C597}" srcOrd="0" destOrd="1" presId="urn:microsoft.com/office/officeart/2005/8/layout/hProcess10"/>
    <dgm:cxn modelId="{337D7554-3E1B-493D-AD7D-0D18C3441E04}" srcId="{C62109EB-5C2B-4F1A-A46B-8B4C9013AEE3}" destId="{C01B2C84-5D6B-46FE-8BB1-4DD34F46CEE8}" srcOrd="4" destOrd="0" parTransId="{EB86941C-D4A7-45B8-BC52-EE1B5BE4F12F}" sibTransId="{FD9BE4EA-A40F-4B68-900E-4EF3B8C11A81}"/>
    <dgm:cxn modelId="{0BE71676-DC3A-4384-826B-C145FC8E86B6}" type="presOf" srcId="{C62109EB-5C2B-4F1A-A46B-8B4C9013AEE3}" destId="{609F1493-DB22-4932-BEFF-EF79A979E897}" srcOrd="0" destOrd="0" presId="urn:microsoft.com/office/officeart/2005/8/layout/hProcess10"/>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B81A37E-8F3B-4660-9BF6-BF3FC22F22CD}" srcId="{C01B2C84-5D6B-46FE-8BB1-4DD34F46CEE8}" destId="{FB735356-064E-43B4-B958-75E5460F32DB}" srcOrd="2" destOrd="0" parTransId="{71EEC0CD-3796-444D-BE05-915496FD80D8}" sibTransId="{461DE73F-846F-47CA-A3CC-F568BAB0DE5D}"/>
    <dgm:cxn modelId="{6B825280-CCDF-47CD-86AE-B98A49CF591A}" type="presOf" srcId="{422AAFC1-2C1F-4577-8AF4-D49F26C425D1}" destId="{AA75F406-2694-4212-8359-D41D0105C16E}" srcOrd="1" destOrd="0"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E9FA5C93-5C62-44D4-8804-5084E9861488}" type="presOf" srcId="{8564AA7F-0AED-41E0-A7A9-4213308ABD71}" destId="{6D1B0868-4582-4E66-A4E4-08E22E62931E}" srcOrd="0" destOrd="3"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2B5006B2-A62B-41DE-AC26-C5A008C44009}" srcId="{6DF347B9-05AB-4459-BD13-CF949C3C8A14}" destId="{2180C18D-FEE9-4539-868A-88016A2CB7E5}" srcOrd="0" destOrd="0" parTransId="{8C64319D-C016-44E0-84E3-A3726875BFE6}" sibTransId="{A4C4296A-BEC1-42CE-A882-17139BD815F4}"/>
    <dgm:cxn modelId="{29C584B4-59FF-4950-A3E2-69EEF07A219F}" srcId="{6AD4D0FC-646C-486F-BF9B-DEBD8AFBEA9E}" destId="{60464913-F8CF-4911-90B2-4E536B8B4C1B}" srcOrd="4" destOrd="0" parTransId="{1BCE5978-5DF9-4AE3-833F-55BC58AD86AB}" sibTransId="{7D4ACAEF-E0C4-438A-8DC0-EE92670E18E1}"/>
    <dgm:cxn modelId="{C14FD4B6-8FA8-4E77-9033-67E718201EED}" type="presOf" srcId="{6AD4D0FC-646C-486F-BF9B-DEBD8AFBEA9E}" destId="{6D1B0868-4582-4E66-A4E4-08E22E62931E}" srcOrd="0" destOrd="0"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4569DABD-E590-48D6-897B-6A2F24D8BB3F}" type="presOf" srcId="{86EE2E51-D3D6-4BFD-A17A-8E73EC134AA8}" destId="{6D1B0868-4582-4E66-A4E4-08E22E62931E}" srcOrd="0" destOrd="4" presId="urn:microsoft.com/office/officeart/2005/8/layout/hProcess10"/>
    <dgm:cxn modelId="{2ACD3ABF-19EB-42CF-9B7C-BF917C40D69F}" type="presOf" srcId="{A7094814-6996-43B0-A68D-BA1440C8BDE9}" destId="{975CF257-F5A2-4F77-AE0D-B4A9E4CF1874}" srcOrd="0" destOrd="0"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B71AD7C3-5A7F-4A2A-9D04-02EC5A7F4053}" type="presOf" srcId="{699F0988-1992-46C3-B321-3E36FADD178E}" destId="{6D1B0868-4582-4E66-A4E4-08E22E62931E}" srcOrd="0" destOrd="1" presId="urn:microsoft.com/office/officeart/2005/8/layout/hProcess10"/>
    <dgm:cxn modelId="{04B6C6C7-0966-4767-BBB7-8EEDAE666C33}" type="presOf" srcId="{24B5D0CC-0202-4F63-9F53-BB56674CDAF2}" destId="{FA6E42F6-94D9-4B06-B7B6-43BEC90AB36B}" srcOrd="0" destOrd="5"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E703B9CE-30B0-4F08-885E-369F70DA527A}" type="presOf" srcId="{44647708-D3A2-4C9C-9F9F-05693CE8EBDC}" destId="{975CF257-F5A2-4F77-AE0D-B4A9E4CF1874}" srcOrd="0" destOrd="3"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E43A49D0-F13C-4977-99AE-3B0D065EC158}" type="presOf" srcId="{75AF9CFA-E5EA-41C7-B733-BCCC515E0C99}" destId="{FA6E42F6-94D9-4B06-B7B6-43BEC90AB36B}" srcOrd="0" destOrd="4"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C2BA66E6-7523-42B2-AA36-E9556EB2BE02}" type="presOf" srcId="{49D8FBD1-85A2-46B9-B60C-01657606DF94}" destId="{E731F7FA-CB05-4657-8649-0B0F6F1AE1B0}" srcOrd="1"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9967A8ED-F4D0-4A22-A6D8-E2EF4A5F2D4F}" type="presOf" srcId="{BC93E36D-F700-4375-9905-72193D372128}" destId="{E8FD12FB-2AD3-4C77-B301-F385A7060FE1}" srcOrd="0" destOrd="0" presId="urn:microsoft.com/office/officeart/2005/8/layout/hProcess10"/>
    <dgm:cxn modelId="{EC8356F1-0B06-4E35-BB34-FE4ACF36C036}" type="presOf" srcId="{1281D599-E36D-49FF-B1DC-BE785EA334F1}" destId="{908CB92F-5EA8-442B-99F5-E6F693D47519}" srcOrd="0" destOrd="2"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7028" y="305148"/>
          <a:ext cx="1643191" cy="1643191"/>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23701" y="1596211"/>
          <a:ext cx="1643191" cy="16431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71828" y="1644338"/>
        <a:ext cx="1546937" cy="1546937"/>
      </dsp:txXfrm>
    </dsp:sp>
    <dsp:sp modelId="{BBFB2A25-0F4B-4BFE-B814-AB7316EAC8B7}">
      <dsp:nvSpPr>
        <dsp:cNvPr id="0" name=""/>
        <dsp:cNvSpPr/>
      </dsp:nvSpPr>
      <dsp:spPr>
        <a:xfrm>
          <a:off x="1966735" y="929326"/>
          <a:ext cx="316515" cy="39483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1966735" y="1008293"/>
        <a:ext cx="221561" cy="236902"/>
      </dsp:txXfrm>
    </dsp:sp>
    <dsp:sp modelId="{CC3C3F98-2E6A-4969-A79D-F74B7252E040}">
      <dsp:nvSpPr>
        <dsp:cNvPr id="0" name=""/>
        <dsp:cNvSpPr/>
      </dsp:nvSpPr>
      <dsp:spPr>
        <a:xfrm>
          <a:off x="2554548" y="305148"/>
          <a:ext cx="1643191" cy="1643191"/>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771221" y="1596211"/>
          <a:ext cx="1643191" cy="16431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819348" y="1644338"/>
        <a:ext cx="1546937" cy="1546937"/>
      </dsp:txXfrm>
    </dsp:sp>
    <dsp:sp modelId="{E8FD12FB-2AD3-4C77-B301-F385A7060FE1}">
      <dsp:nvSpPr>
        <dsp:cNvPr id="0" name=""/>
        <dsp:cNvSpPr/>
      </dsp:nvSpPr>
      <dsp:spPr>
        <a:xfrm>
          <a:off x="4514255" y="929326"/>
          <a:ext cx="316515" cy="39483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514255" y="1008293"/>
        <a:ext cx="221561" cy="236902"/>
      </dsp:txXfrm>
    </dsp:sp>
    <dsp:sp modelId="{259946B3-D25B-4A3C-9607-6E534306D61E}">
      <dsp:nvSpPr>
        <dsp:cNvPr id="0" name=""/>
        <dsp:cNvSpPr/>
      </dsp:nvSpPr>
      <dsp:spPr>
        <a:xfrm>
          <a:off x="5102069" y="305148"/>
          <a:ext cx="1643191" cy="1643191"/>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318741" y="1596211"/>
          <a:ext cx="1643191" cy="16431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366868" y="1644338"/>
        <a:ext cx="1546937" cy="1546937"/>
      </dsp:txXfrm>
    </dsp:sp>
    <dsp:sp modelId="{D3AD787B-03EF-4384-96FC-FBC6FA0E19ED}">
      <dsp:nvSpPr>
        <dsp:cNvPr id="0" name=""/>
        <dsp:cNvSpPr/>
      </dsp:nvSpPr>
      <dsp:spPr>
        <a:xfrm>
          <a:off x="7061775" y="929326"/>
          <a:ext cx="316515" cy="39483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7061775" y="1008293"/>
        <a:ext cx="221561" cy="236902"/>
      </dsp:txXfrm>
    </dsp:sp>
    <dsp:sp modelId="{99C03321-AD35-4BBC-BC02-B81DD25EF5FE}">
      <dsp:nvSpPr>
        <dsp:cNvPr id="0" name=""/>
        <dsp:cNvSpPr/>
      </dsp:nvSpPr>
      <dsp:spPr>
        <a:xfrm>
          <a:off x="7649589" y="305148"/>
          <a:ext cx="1643191" cy="1643191"/>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866278" y="1596211"/>
          <a:ext cx="1643191" cy="16431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914405" y="1644338"/>
        <a:ext cx="1546937" cy="1546937"/>
      </dsp:txXfrm>
    </dsp:sp>
    <dsp:sp modelId="{B1B3E56E-367D-46AF-96D3-C70FE7C693D5}">
      <dsp:nvSpPr>
        <dsp:cNvPr id="0" name=""/>
        <dsp:cNvSpPr/>
      </dsp:nvSpPr>
      <dsp:spPr>
        <a:xfrm>
          <a:off x="9609295" y="929326"/>
          <a:ext cx="316515" cy="394836"/>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609295" y="1008293"/>
        <a:ext cx="221561" cy="236902"/>
      </dsp:txXfrm>
    </dsp:sp>
    <dsp:sp modelId="{EBF4C65E-5E49-4394-A97A-341AC7DFD438}">
      <dsp:nvSpPr>
        <dsp:cNvPr id="0" name=""/>
        <dsp:cNvSpPr/>
      </dsp:nvSpPr>
      <dsp:spPr>
        <a:xfrm>
          <a:off x="10197109" y="305148"/>
          <a:ext cx="1643191" cy="1643191"/>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413798" y="1596211"/>
          <a:ext cx="1643191" cy="16431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461925" y="1644338"/>
        <a:ext cx="1546937" cy="1546937"/>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11" Type="http://schemas.openxmlformats.org/officeDocument/2006/relationships/image" Target="../media/image8.jpeg"/><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5" name="Diagrama 4">
          <a:extLst>
            <a:ext uri="{FF2B5EF4-FFF2-40B4-BE49-F238E27FC236}">
              <a16:creationId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6" name="Gráfico 5">
          <a:extLst>
            <a:ext uri="{FF2B5EF4-FFF2-40B4-BE49-F238E27FC236}">
              <a16:creationId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23815</xdr:colOff>
      <xdr:row>53</xdr:row>
      <xdr:rowOff>107156</xdr:rowOff>
    </xdr:from>
    <xdr:to>
      <xdr:col>13</xdr:col>
      <xdr:colOff>210508</xdr:colOff>
      <xdr:row>67</xdr:row>
      <xdr:rowOff>35639</xdr:rowOff>
    </xdr:to>
    <xdr:pic>
      <xdr:nvPicPr>
        <xdr:cNvPr id="8" name="Imagen 7">
          <a:extLst>
            <a:ext uri="{FF2B5EF4-FFF2-40B4-BE49-F238E27FC236}">
              <a16:creationId xmlns:a16="http://schemas.microsoft.com/office/drawing/2014/main" id="{DC75EDD9-BB1F-4FAF-A364-72DB200A58F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93596" y="12453937"/>
          <a:ext cx="5857877" cy="3595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142875</xdr:rowOff>
    </xdr:from>
    <xdr:to>
      <xdr:col>3</xdr:col>
      <xdr:colOff>0</xdr:colOff>
      <xdr:row>7</xdr:row>
      <xdr:rowOff>49530</xdr:rowOff>
    </xdr:to>
    <xdr:pic>
      <xdr:nvPicPr>
        <xdr:cNvPr id="9" name="Imagen 8">
          <a:extLst>
            <a:ext uri="{FF2B5EF4-FFF2-40B4-BE49-F238E27FC236}">
              <a16:creationId xmlns:a16="http://schemas.microsoft.com/office/drawing/2014/main" id="{4D822940-BD82-4C39-B2B6-E7E9310EEBF6}"/>
            </a:ext>
          </a:extLst>
        </xdr:cNvPr>
        <xdr:cNvPicPr>
          <a:picLocks noChangeAspect="1"/>
        </xdr:cNvPicPr>
      </xdr:nvPicPr>
      <xdr:blipFill>
        <a:blip xmlns:r="http://schemas.openxmlformats.org/officeDocument/2006/relationships" r:embed="rId10"/>
        <a:stretch>
          <a:fillRect/>
        </a:stretch>
      </xdr:blipFill>
      <xdr:spPr>
        <a:xfrm>
          <a:off x="781050" y="533400"/>
          <a:ext cx="2581275" cy="857250"/>
        </a:xfrm>
        <a:prstGeom prst="rect">
          <a:avLst/>
        </a:prstGeom>
      </xdr:spPr>
    </xdr:pic>
    <xdr:clientData/>
  </xdr:twoCellAnchor>
  <xdr:twoCellAnchor editAs="oneCell">
    <xdr:from>
      <xdr:col>13</xdr:col>
      <xdr:colOff>333376</xdr:colOff>
      <xdr:row>1</xdr:row>
      <xdr:rowOff>28576</xdr:rowOff>
    </xdr:from>
    <xdr:to>
      <xdr:col>14</xdr:col>
      <xdr:colOff>838200</xdr:colOff>
      <xdr:row>8</xdr:row>
      <xdr:rowOff>169854</xdr:rowOff>
    </xdr:to>
    <xdr:pic>
      <xdr:nvPicPr>
        <xdr:cNvPr id="10" name="Imagen 9" descr="mastic - Intelligent Training">
          <a:extLst>
            <a:ext uri="{FF2B5EF4-FFF2-40B4-BE49-F238E27FC236}">
              <a16:creationId xmlns:a16="http://schemas.microsoft.com/office/drawing/2014/main" id="{C67F38FD-C4FC-400D-BC71-460F9A3EB83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439651" y="228601"/>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11908</xdr:colOff>
      <xdr:row>3</xdr:row>
      <xdr:rowOff>90486</xdr:rowOff>
    </xdr:from>
    <xdr:to>
      <xdr:col>2</xdr:col>
      <xdr:colOff>1056804</xdr:colOff>
      <xdr:row>6</xdr:row>
      <xdr:rowOff>107155</xdr:rowOff>
    </xdr:to>
    <xdr:pic>
      <xdr:nvPicPr>
        <xdr:cNvPr id="4" name="Imagen 3">
          <a:extLst>
            <a:ext uri="{FF2B5EF4-FFF2-40B4-BE49-F238E27FC236}">
              <a16:creationId xmlns:a16="http://schemas.microsoft.com/office/drawing/2014/main" id="{7F20B9F4-E8E5-4FED-8812-DC7074DD5151}"/>
            </a:ext>
          </a:extLst>
        </xdr:cNvPr>
        <xdr:cNvPicPr>
          <a:picLocks noChangeAspect="1"/>
        </xdr:cNvPicPr>
      </xdr:nvPicPr>
      <xdr:blipFill>
        <a:blip xmlns:r="http://schemas.openxmlformats.org/officeDocument/2006/relationships" r:embed="rId1"/>
        <a:stretch>
          <a:fillRect/>
        </a:stretch>
      </xdr:blipFill>
      <xdr:spPr>
        <a:xfrm>
          <a:off x="773908" y="673892"/>
          <a:ext cx="1806896" cy="600076"/>
        </a:xfrm>
        <a:prstGeom prst="rect">
          <a:avLst/>
        </a:prstGeom>
      </xdr:spPr>
    </xdr:pic>
    <xdr:clientData/>
  </xdr:twoCellAnchor>
  <xdr:twoCellAnchor editAs="oneCell">
    <xdr:from>
      <xdr:col>14</xdr:col>
      <xdr:colOff>1097755</xdr:colOff>
      <xdr:row>1</xdr:row>
      <xdr:rowOff>35720</xdr:rowOff>
    </xdr:from>
    <xdr:to>
      <xdr:col>15</xdr:col>
      <xdr:colOff>1064416</xdr:colOff>
      <xdr:row>8</xdr:row>
      <xdr:rowOff>168901</xdr:rowOff>
    </xdr:to>
    <xdr:pic>
      <xdr:nvPicPr>
        <xdr:cNvPr id="5" name="Imagen 4" descr="mastic - Intelligent Training">
          <a:extLst>
            <a:ext uri="{FF2B5EF4-FFF2-40B4-BE49-F238E27FC236}">
              <a16:creationId xmlns:a16="http://schemas.microsoft.com/office/drawing/2014/main" id="{091FF7C1-1DA6-44C2-8C2E-AE3EDBD980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9130" y="238126"/>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3</xdr:row>
      <xdr:rowOff>88009</xdr:rowOff>
    </xdr:from>
    <xdr:to>
      <xdr:col>1</xdr:col>
      <xdr:colOff>1866900</xdr:colOff>
      <xdr:row>6</xdr:row>
      <xdr:rowOff>133349</xdr:rowOff>
    </xdr:to>
    <xdr:pic>
      <xdr:nvPicPr>
        <xdr:cNvPr id="6" name="Imagen 5">
          <a:extLst>
            <a:ext uri="{FF2B5EF4-FFF2-40B4-BE49-F238E27FC236}">
              <a16:creationId xmlns:a16="http://schemas.microsoft.com/office/drawing/2014/main" id="{2DA18A42-D1CD-46F1-9298-10A9409FBF88}"/>
            </a:ext>
          </a:extLst>
        </xdr:cNvPr>
        <xdr:cNvPicPr>
          <a:picLocks noChangeAspect="1"/>
        </xdr:cNvPicPr>
      </xdr:nvPicPr>
      <xdr:blipFill>
        <a:blip xmlns:r="http://schemas.openxmlformats.org/officeDocument/2006/relationships" r:embed="rId1"/>
        <a:stretch>
          <a:fillRect/>
        </a:stretch>
      </xdr:blipFill>
      <xdr:spPr>
        <a:xfrm>
          <a:off x="771525" y="669034"/>
          <a:ext cx="1857375" cy="616840"/>
        </a:xfrm>
        <a:prstGeom prst="rect">
          <a:avLst/>
        </a:prstGeom>
      </xdr:spPr>
    </xdr:pic>
    <xdr:clientData/>
  </xdr:twoCellAnchor>
  <xdr:twoCellAnchor editAs="oneCell">
    <xdr:from>
      <xdr:col>4</xdr:col>
      <xdr:colOff>285751</xdr:colOff>
      <xdr:row>1</xdr:row>
      <xdr:rowOff>19050</xdr:rowOff>
    </xdr:from>
    <xdr:to>
      <xdr:col>6</xdr:col>
      <xdr:colOff>466725</xdr:colOff>
      <xdr:row>8</xdr:row>
      <xdr:rowOff>164138</xdr:rowOff>
    </xdr:to>
    <xdr:pic>
      <xdr:nvPicPr>
        <xdr:cNvPr id="7" name="Imagen 6" descr="mastic - Intelligent Training">
          <a:extLst>
            <a:ext uri="{FF2B5EF4-FFF2-40B4-BE49-F238E27FC236}">
              <a16:creationId xmlns:a16="http://schemas.microsoft.com/office/drawing/2014/main" id="{4FD4FC4E-EBF5-4240-AD4C-2418DE6651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1" y="219075"/>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13608</xdr:colOff>
      <xdr:row>2</xdr:row>
      <xdr:rowOff>127907</xdr:rowOff>
    </xdr:from>
    <xdr:to>
      <xdr:col>2</xdr:col>
      <xdr:colOff>1922691</xdr:colOff>
      <xdr:row>6</xdr:row>
      <xdr:rowOff>172538</xdr:rowOff>
    </xdr:to>
    <xdr:pic>
      <xdr:nvPicPr>
        <xdr:cNvPr id="4" name="Imagen 3">
          <a:extLst>
            <a:ext uri="{FF2B5EF4-FFF2-40B4-BE49-F238E27FC236}">
              <a16:creationId xmlns:a16="http://schemas.microsoft.com/office/drawing/2014/main" id="{7CB47D10-CDE5-497F-8014-1620E91F6768}"/>
            </a:ext>
          </a:extLst>
        </xdr:cNvPr>
        <xdr:cNvPicPr>
          <a:picLocks noChangeAspect="1"/>
        </xdr:cNvPicPr>
      </xdr:nvPicPr>
      <xdr:blipFill>
        <a:blip xmlns:r="http://schemas.openxmlformats.org/officeDocument/2006/relationships" r:embed="rId1"/>
        <a:stretch>
          <a:fillRect/>
        </a:stretch>
      </xdr:blipFill>
      <xdr:spPr>
        <a:xfrm>
          <a:off x="462644" y="536121"/>
          <a:ext cx="3116036" cy="857250"/>
        </a:xfrm>
        <a:prstGeom prst="rect">
          <a:avLst/>
        </a:prstGeom>
      </xdr:spPr>
    </xdr:pic>
    <xdr:clientData/>
  </xdr:twoCellAnchor>
  <xdr:twoCellAnchor editAs="oneCell">
    <xdr:from>
      <xdr:col>11</xdr:col>
      <xdr:colOff>1507670</xdr:colOff>
      <xdr:row>1</xdr:row>
      <xdr:rowOff>13607</xdr:rowOff>
    </xdr:from>
    <xdr:to>
      <xdr:col>12</xdr:col>
      <xdr:colOff>1201237</xdr:colOff>
      <xdr:row>8</xdr:row>
      <xdr:rowOff>170744</xdr:rowOff>
    </xdr:to>
    <xdr:pic>
      <xdr:nvPicPr>
        <xdr:cNvPr id="5" name="Imagen 4" descr="mastic - Intelligent Training">
          <a:extLst>
            <a:ext uri="{FF2B5EF4-FFF2-40B4-BE49-F238E27FC236}">
              <a16:creationId xmlns:a16="http://schemas.microsoft.com/office/drawing/2014/main" id="{26675DF7-6DA5-4836-A441-829B7260B8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35849" y="217714"/>
          <a:ext cx="1830160" cy="1595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73477</xdr:rowOff>
    </xdr:from>
    <xdr:to>
      <xdr:col>1</xdr:col>
      <xdr:colOff>1430480</xdr:colOff>
      <xdr:row>6</xdr:row>
      <xdr:rowOff>40822</xdr:rowOff>
    </xdr:to>
    <xdr:pic>
      <xdr:nvPicPr>
        <xdr:cNvPr id="6" name="Imagen 5">
          <a:extLst>
            <a:ext uri="{FF2B5EF4-FFF2-40B4-BE49-F238E27FC236}">
              <a16:creationId xmlns:a16="http://schemas.microsoft.com/office/drawing/2014/main" id="{BD27367A-673F-4251-8F38-473FD6C84106}"/>
            </a:ext>
          </a:extLst>
        </xdr:cNvPr>
        <xdr:cNvPicPr>
          <a:picLocks noChangeAspect="1"/>
        </xdr:cNvPicPr>
      </xdr:nvPicPr>
      <xdr:blipFill>
        <a:blip xmlns:r="http://schemas.openxmlformats.org/officeDocument/2006/relationships" r:embed="rId1"/>
        <a:stretch>
          <a:fillRect/>
        </a:stretch>
      </xdr:blipFill>
      <xdr:spPr>
        <a:xfrm>
          <a:off x="0" y="468084"/>
          <a:ext cx="2237111" cy="742952"/>
        </a:xfrm>
        <a:prstGeom prst="rect">
          <a:avLst/>
        </a:prstGeom>
      </xdr:spPr>
    </xdr:pic>
    <xdr:clientData/>
  </xdr:twoCellAnchor>
  <xdr:twoCellAnchor editAs="oneCell">
    <xdr:from>
      <xdr:col>11</xdr:col>
      <xdr:colOff>949780</xdr:colOff>
      <xdr:row>1</xdr:row>
      <xdr:rowOff>40821</xdr:rowOff>
    </xdr:from>
    <xdr:to>
      <xdr:col>11</xdr:col>
      <xdr:colOff>2650944</xdr:colOff>
      <xdr:row>8</xdr:row>
      <xdr:rowOff>168492</xdr:rowOff>
    </xdr:to>
    <xdr:pic>
      <xdr:nvPicPr>
        <xdr:cNvPr id="7" name="Imagen 6" descr="mastic - Intelligent Training">
          <a:extLst>
            <a:ext uri="{FF2B5EF4-FFF2-40B4-BE49-F238E27FC236}">
              <a16:creationId xmlns:a16="http://schemas.microsoft.com/office/drawing/2014/main" id="{2AA027B7-A42B-4DE6-8761-052DD603C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01709" y="244928"/>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6</xdr:row>
      <xdr:rowOff>114299</xdr:rowOff>
    </xdr:from>
    <xdr:to>
      <xdr:col>1</xdr:col>
      <xdr:colOff>969649</xdr:colOff>
      <xdr:row>10</xdr:row>
      <xdr:rowOff>79375</xdr:rowOff>
    </xdr:to>
    <xdr:pic>
      <xdr:nvPicPr>
        <xdr:cNvPr id="4" name="Imagen 3">
          <a:extLst>
            <a:ext uri="{FF2B5EF4-FFF2-40B4-BE49-F238E27FC236}">
              <a16:creationId xmlns:a16="http://schemas.microsoft.com/office/drawing/2014/main" id="{1D30514B-9312-41C4-B3A9-A64756806F5C}"/>
            </a:ext>
          </a:extLst>
        </xdr:cNvPr>
        <xdr:cNvPicPr>
          <a:picLocks noChangeAspect="1"/>
        </xdr:cNvPicPr>
      </xdr:nvPicPr>
      <xdr:blipFill>
        <a:blip xmlns:r="http://schemas.openxmlformats.org/officeDocument/2006/relationships" r:embed="rId1"/>
        <a:stretch>
          <a:fillRect/>
        </a:stretch>
      </xdr:blipFill>
      <xdr:spPr>
        <a:xfrm>
          <a:off x="1" y="304799"/>
          <a:ext cx="2237108" cy="742951"/>
        </a:xfrm>
        <a:prstGeom prst="rect">
          <a:avLst/>
        </a:prstGeom>
      </xdr:spPr>
    </xdr:pic>
    <xdr:clientData/>
  </xdr:twoCellAnchor>
  <xdr:twoCellAnchor editAs="oneCell">
    <xdr:from>
      <xdr:col>10</xdr:col>
      <xdr:colOff>1117600</xdr:colOff>
      <xdr:row>5</xdr:row>
      <xdr:rowOff>15875</xdr:rowOff>
    </xdr:from>
    <xdr:to>
      <xdr:col>11</xdr:col>
      <xdr:colOff>972184</xdr:colOff>
      <xdr:row>13</xdr:row>
      <xdr:rowOff>169765</xdr:rowOff>
    </xdr:to>
    <xdr:pic>
      <xdr:nvPicPr>
        <xdr:cNvPr id="5" name="Imagen 4" descr="mastic - Intelligent Training">
          <a:extLst>
            <a:ext uri="{FF2B5EF4-FFF2-40B4-BE49-F238E27FC236}">
              <a16:creationId xmlns:a16="http://schemas.microsoft.com/office/drawing/2014/main" id="{26803DC4-538C-4A82-BF2F-AF74B11106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78850" y="15875"/>
          <a:ext cx="1930399" cy="1689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114299</xdr:rowOff>
    </xdr:from>
    <xdr:to>
      <xdr:col>1</xdr:col>
      <xdr:colOff>1230787</xdr:colOff>
      <xdr:row>5</xdr:row>
      <xdr:rowOff>149679</xdr:rowOff>
    </xdr:to>
    <xdr:pic>
      <xdr:nvPicPr>
        <xdr:cNvPr id="5" name="Imagen 4">
          <a:extLst>
            <a:ext uri="{FF2B5EF4-FFF2-40B4-BE49-F238E27FC236}">
              <a16:creationId xmlns:a16="http://schemas.microsoft.com/office/drawing/2014/main" id="{EC84D334-7D2A-4AAD-A41C-E44B8CB1C0F4}"/>
            </a:ext>
          </a:extLst>
        </xdr:cNvPr>
        <xdr:cNvPicPr>
          <a:picLocks noChangeAspect="1"/>
        </xdr:cNvPicPr>
      </xdr:nvPicPr>
      <xdr:blipFill>
        <a:blip xmlns:r="http://schemas.openxmlformats.org/officeDocument/2006/relationships" r:embed="rId1"/>
        <a:stretch>
          <a:fillRect/>
        </a:stretch>
      </xdr:blipFill>
      <xdr:spPr>
        <a:xfrm>
          <a:off x="1" y="304799"/>
          <a:ext cx="2401000" cy="797380"/>
        </a:xfrm>
        <a:prstGeom prst="rect">
          <a:avLst/>
        </a:prstGeom>
      </xdr:spPr>
    </xdr:pic>
    <xdr:clientData/>
  </xdr:twoCellAnchor>
  <xdr:twoCellAnchor editAs="oneCell">
    <xdr:from>
      <xdr:col>13</xdr:col>
      <xdr:colOff>51706</xdr:colOff>
      <xdr:row>0</xdr:row>
      <xdr:rowOff>0</xdr:rowOff>
    </xdr:from>
    <xdr:to>
      <xdr:col>14</xdr:col>
      <xdr:colOff>40818</xdr:colOff>
      <xdr:row>8</xdr:row>
      <xdr:rowOff>130412</xdr:rowOff>
    </xdr:to>
    <xdr:pic>
      <xdr:nvPicPr>
        <xdr:cNvPr id="6" name="Imagen 5" descr="mastic - Intelligent Training">
          <a:extLst>
            <a:ext uri="{FF2B5EF4-FFF2-40B4-BE49-F238E27FC236}">
              <a16:creationId xmlns:a16="http://schemas.microsoft.com/office/drawing/2014/main" id="{AA724AE0-262A-4CDE-82EF-3D7DF499F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3777" y="0"/>
          <a:ext cx="1907720" cy="1654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19049</xdr:rowOff>
    </xdr:from>
    <xdr:to>
      <xdr:col>1</xdr:col>
      <xdr:colOff>1050081</xdr:colOff>
      <xdr:row>5</xdr:row>
      <xdr:rowOff>167640</xdr:rowOff>
    </xdr:to>
    <xdr:pic>
      <xdr:nvPicPr>
        <xdr:cNvPr id="5" name="Imagen 4">
          <a:extLst>
            <a:ext uri="{FF2B5EF4-FFF2-40B4-BE49-F238E27FC236}">
              <a16:creationId xmlns:a16="http://schemas.microsoft.com/office/drawing/2014/main" id="{5F6F2086-394E-4717-ABCA-2D2F65F8D31C}"/>
            </a:ext>
          </a:extLst>
        </xdr:cNvPr>
        <xdr:cNvPicPr>
          <a:picLocks noChangeAspect="1"/>
        </xdr:cNvPicPr>
      </xdr:nvPicPr>
      <xdr:blipFill>
        <a:blip xmlns:r="http://schemas.openxmlformats.org/officeDocument/2006/relationships" r:embed="rId1"/>
        <a:stretch>
          <a:fillRect/>
        </a:stretch>
      </xdr:blipFill>
      <xdr:spPr>
        <a:xfrm>
          <a:off x="0" y="400049"/>
          <a:ext cx="2179746" cy="723901"/>
        </a:xfrm>
        <a:prstGeom prst="rect">
          <a:avLst/>
        </a:prstGeom>
      </xdr:spPr>
    </xdr:pic>
    <xdr:clientData/>
  </xdr:twoCellAnchor>
  <xdr:twoCellAnchor editAs="oneCell">
    <xdr:from>
      <xdr:col>6</xdr:col>
      <xdr:colOff>133349</xdr:colOff>
      <xdr:row>0</xdr:row>
      <xdr:rowOff>57150</xdr:rowOff>
    </xdr:from>
    <xdr:to>
      <xdr:col>7</xdr:col>
      <xdr:colOff>821054</xdr:colOff>
      <xdr:row>8</xdr:row>
      <xdr:rowOff>117857</xdr:rowOff>
    </xdr:to>
    <xdr:pic>
      <xdr:nvPicPr>
        <xdr:cNvPr id="6" name="Imagen 5" descr="mastic - Intelligent Training">
          <a:extLst>
            <a:ext uri="{FF2B5EF4-FFF2-40B4-BE49-F238E27FC236}">
              <a16:creationId xmlns:a16="http://schemas.microsoft.com/office/drawing/2014/main" id="{92496A8A-14CE-4F95-80BB-5CFE0C3684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3999" y="57150"/>
          <a:ext cx="1838325" cy="1594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6435188" createdVersion="5" refreshedVersion="6" minRefreshableVersion="3" recordCount="189" xr:uid="{00000000-000A-0000-FFFF-FFFF00000000}">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7708335" createdVersion="6" refreshedVersion="6" minRefreshableVersion="3" recordCount="189" xr:uid="{00000000-000A-0000-FFFF-FFFF01000000}">
  <cacheSource type="worksheet">
    <worksheetSource ref="G12:H201" sheet="CIBER"/>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2"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25">
      <pivotArea outline="0" collapsedLevelsAreSubtotals="1" fieldPosition="0">
        <references count="1">
          <reference field="4294967294" count="1" selected="0">
            <x v="0"/>
          </reference>
        </references>
      </pivotArea>
    </format>
    <format dxfId="24">
      <pivotArea outline="0" collapsedLevelsAreSubtotals="1" fieldPosition="0"/>
    </format>
    <format dxfId="23">
      <pivotArea dataOnly="0" labelOnly="1" fieldPosition="0">
        <references count="1">
          <reference field="1" count="0"/>
        </references>
      </pivotArea>
    </format>
    <format dxfId="22">
      <pivotArea outline="0" collapsedLevelsAreSubtotals="1" fieldPosition="0"/>
    </format>
    <format dxfId="21">
      <pivotArea dataOnly="0" labelOnly="1" fieldPosition="0">
        <references count="1">
          <reference field="1" count="0"/>
        </references>
      </pivotArea>
    </format>
    <format dxfId="20">
      <pivotArea field="1" type="button" dataOnly="0" labelOnly="1" outline="0" axis="axisRow" fieldPosition="0"/>
    </format>
    <format dxfId="19">
      <pivotArea dataOnly="0" labelOnly="1" outline="0" fieldPosition="0">
        <references count="1">
          <reference field="4294967294" count="1">
            <x v="0"/>
          </reference>
        </references>
      </pivotArea>
    </format>
    <format dxfId="18">
      <pivotArea outline="0" collapsedLevelsAreSubtotals="1" fieldPosition="0"/>
    </format>
    <format dxfId="17">
      <pivotArea dataOnly="0" labelOnly="1" fieldPosition="0">
        <references count="1">
          <reference field="1" count="0"/>
        </references>
      </pivotArea>
    </format>
    <format dxfId="16">
      <pivotArea field="1" type="button" dataOnly="0" labelOnly="1" outline="0" axis="axisRow" fieldPosition="0"/>
    </format>
    <format dxfId="15">
      <pivotArea dataOnly="0" labelOnly="1" outline="0" fieldPosition="0">
        <references count="1">
          <reference field="4294967294" count="1">
            <x v="0"/>
          </reference>
        </references>
      </pivotArea>
    </format>
    <format dxfId="14">
      <pivotArea field="1" type="button" dataOnly="0" labelOnly="1" outline="0" axis="axisRow" fieldPosition="0"/>
    </format>
    <format dxfId="13">
      <pivotArea dataOnly="0" labelOnly="1" outline="0" fieldPosition="0">
        <references count="1">
          <reference field="4294967294" count="1">
            <x v="0"/>
          </reference>
        </references>
      </pivotArea>
    </format>
    <format dxfId="12">
      <pivotArea field="1" type="button" dataOnly="0" labelOnly="1" outline="0" axis="axisRow" fieldPosition="0"/>
    </format>
    <format dxfId="11">
      <pivotArea dataOnly="0" labelOnly="1" outline="0" fieldPosition="0">
        <references count="1">
          <reference field="4294967294" count="1">
            <x v="0"/>
          </reference>
        </references>
      </pivotArea>
    </format>
    <format dxfId="10">
      <pivotArea field="1" type="button" dataOnly="0" labelOnly="1" outline="0" axis="axisRow" fieldPosition="0"/>
    </format>
    <format dxfId="9">
      <pivotArea dataOnly="0" labelOnly="1" outline="0" fieldPosition="0">
        <references count="1">
          <reference field="4294967294" count="1">
            <x v="0"/>
          </reference>
        </references>
      </pivotArea>
    </format>
    <format dxfId="8">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11"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45">
      <pivotArea field="0" type="button" dataOnly="0" labelOnly="1" outline="0" axis="axisRow" fieldPosition="0"/>
    </format>
    <format dxfId="44">
      <pivotArea dataOnly="0" labelOnly="1" outline="0" axis="axisValues" fieldPosition="0"/>
    </format>
    <format dxfId="43">
      <pivotArea field="0" type="button" dataOnly="0" labelOnly="1" outline="0" axis="axisRow" fieldPosition="0"/>
    </format>
    <format dxfId="42">
      <pivotArea dataOnly="0" labelOnly="1" outline="0" axis="axisValues" fieldPosition="0"/>
    </format>
    <format dxfId="41">
      <pivotArea field="0" type="button" dataOnly="0" labelOnly="1" outline="0" axis="axisRow" fieldPosition="0"/>
    </format>
    <format dxfId="40">
      <pivotArea dataOnly="0" labelOnly="1" outline="0" axis="axisValues" fieldPosition="0"/>
    </format>
    <format dxfId="39">
      <pivotArea field="0" type="button" dataOnly="0" labelOnly="1" outline="0" axis="axisRow" fieldPosition="0"/>
    </format>
    <format dxfId="38">
      <pivotArea dataOnly="0" labelOnly="1" outline="0" axis="axisValues" fieldPosition="0"/>
    </format>
    <format dxfId="37">
      <pivotArea grandRow="1" outline="0" collapsedLevelsAreSubtotals="1" fieldPosition="0"/>
    </format>
    <format dxfId="36">
      <pivotArea dataOnly="0" labelOnly="1" grandRow="1" outline="0" fieldPosition="0"/>
    </format>
    <format dxfId="35">
      <pivotArea grandRow="1" outline="0" collapsedLevelsAreSubtotals="1" fieldPosition="0"/>
    </format>
    <format dxfId="34">
      <pivotArea dataOnly="0" labelOnly="1" grandRow="1" outline="0" fieldPosition="0"/>
    </format>
    <format dxfId="33">
      <pivotArea grandRow="1" outline="0" collapsedLevelsAreSubtotals="1" fieldPosition="0"/>
    </format>
    <format dxfId="32">
      <pivotArea dataOnly="0" labelOnly="1" grandRow="1" outline="0" fieldPosition="0"/>
    </format>
    <format dxfId="31">
      <pivotArea type="all" dataOnly="0" outline="0" fieldPosition="0"/>
    </format>
    <format dxfId="30">
      <pivotArea outline="0" collapsedLevelsAreSubtotals="1" fieldPosition="0"/>
    </format>
    <format dxfId="29">
      <pivotArea field="0" type="button" dataOnly="0" labelOnly="1" outline="0" axis="axisRow" fieldPosition="0"/>
    </format>
    <format dxfId="28">
      <pivotArea dataOnly="0" labelOnly="1" outline="0" axis="axisValues" fieldPosition="0"/>
    </format>
    <format dxfId="27">
      <pivotArea dataOnly="0" labelOnly="1" fieldPosition="0">
        <references count="1">
          <reference field="0" count="0"/>
        </references>
      </pivotArea>
    </format>
    <format dxfId="26">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B3:D10" totalsRowShown="0" headerRowDxfId="7" dataDxfId="5" headerRowBorderDxfId="6" tableBorderDxfId="4" totalsRowBorderDxfId="3">
  <autoFilter ref="B3:D10" xr:uid="{00000000-0009-0000-0100-000001000000}"/>
  <tableColumns count="3">
    <tableColumn id="1" xr3:uid="{00000000-0010-0000-0000-000001000000}" name="Descripción" dataDxfId="2"/>
    <tableColumn id="2" xr3:uid="{00000000-0010-0000-0000-000002000000}" name="Calificación" dataDxfId="1"/>
    <tableColumn id="3" xr3:uid="{00000000-0010-0000-0000-000003000000}" name="Criterio"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tabSelected="1" topLeftCell="B5" zoomScaleNormal="100" workbookViewId="0">
      <selection activeCell="D12" sqref="D12:O12"/>
    </sheetView>
  </sheetViews>
  <sheetFormatPr baseColWidth="10" defaultColWidth="11.44140625" defaultRowHeight="14.4" x14ac:dyDescent="0.3"/>
  <cols>
    <col min="2" max="2" width="17" customWidth="1"/>
    <col min="3" max="3" width="22" customWidth="1"/>
    <col min="4" max="4" width="15.6640625" customWidth="1"/>
    <col min="5" max="5" width="16.88671875" customWidth="1"/>
    <col min="6" max="6" width="13.5546875" bestFit="1" customWidth="1"/>
    <col min="8" max="8" width="16.44140625" customWidth="1"/>
    <col min="14" max="14" width="18" customWidth="1"/>
    <col min="15" max="15" width="16.88671875" customWidth="1"/>
  </cols>
  <sheetData>
    <row r="1" spans="2:15" ht="15" thickBot="1" x14ac:dyDescent="0.35">
      <c r="C1" s="1"/>
    </row>
    <row r="2" spans="2:15" x14ac:dyDescent="0.3">
      <c r="B2" s="307"/>
      <c r="C2" s="313"/>
      <c r="D2" s="259" t="s">
        <v>0</v>
      </c>
      <c r="E2" s="259"/>
      <c r="F2" s="259"/>
      <c r="G2" s="259"/>
      <c r="H2" s="259"/>
      <c r="I2" s="259"/>
      <c r="J2" s="259"/>
      <c r="K2" s="259"/>
      <c r="L2" s="259"/>
      <c r="M2" s="260"/>
      <c r="N2" s="307"/>
      <c r="O2" s="308"/>
    </row>
    <row r="3" spans="2:15" x14ac:dyDescent="0.3">
      <c r="B3" s="309"/>
      <c r="C3" s="314"/>
      <c r="D3" s="261"/>
      <c r="E3" s="261"/>
      <c r="F3" s="261"/>
      <c r="G3" s="261"/>
      <c r="H3" s="261"/>
      <c r="I3" s="261"/>
      <c r="J3" s="261"/>
      <c r="K3" s="261"/>
      <c r="L3" s="261"/>
      <c r="M3" s="262"/>
      <c r="N3" s="309"/>
      <c r="O3" s="310"/>
    </row>
    <row r="4" spans="2:15" x14ac:dyDescent="0.3">
      <c r="B4" s="309"/>
      <c r="C4" s="314"/>
      <c r="D4" s="261"/>
      <c r="E4" s="261"/>
      <c r="F4" s="261"/>
      <c r="G4" s="261"/>
      <c r="H4" s="261"/>
      <c r="I4" s="261"/>
      <c r="J4" s="261"/>
      <c r="K4" s="261"/>
      <c r="L4" s="261"/>
      <c r="M4" s="262"/>
      <c r="N4" s="309"/>
      <c r="O4" s="310"/>
    </row>
    <row r="5" spans="2:15" x14ac:dyDescent="0.3">
      <c r="B5" s="309"/>
      <c r="C5" s="314"/>
      <c r="D5" s="261"/>
      <c r="E5" s="261"/>
      <c r="F5" s="261"/>
      <c r="G5" s="261"/>
      <c r="H5" s="261"/>
      <c r="I5" s="261"/>
      <c r="J5" s="261"/>
      <c r="K5" s="261"/>
      <c r="L5" s="261"/>
      <c r="M5" s="262"/>
      <c r="N5" s="309"/>
      <c r="O5" s="310"/>
    </row>
    <row r="6" spans="2:15" x14ac:dyDescent="0.3">
      <c r="B6" s="309"/>
      <c r="C6" s="314"/>
      <c r="D6" s="261"/>
      <c r="E6" s="261"/>
      <c r="F6" s="261"/>
      <c r="G6" s="261"/>
      <c r="H6" s="261"/>
      <c r="I6" s="261"/>
      <c r="J6" s="261"/>
      <c r="K6" s="261"/>
      <c r="L6" s="261"/>
      <c r="M6" s="262"/>
      <c r="N6" s="309"/>
      <c r="O6" s="310"/>
    </row>
    <row r="7" spans="2:15" x14ac:dyDescent="0.3">
      <c r="B7" s="309"/>
      <c r="C7" s="314"/>
      <c r="D7" s="261"/>
      <c r="E7" s="261"/>
      <c r="F7" s="261"/>
      <c r="G7" s="261"/>
      <c r="H7" s="261"/>
      <c r="I7" s="261"/>
      <c r="J7" s="261"/>
      <c r="K7" s="261"/>
      <c r="L7" s="261"/>
      <c r="M7" s="262"/>
      <c r="N7" s="309"/>
      <c r="O7" s="310"/>
    </row>
    <row r="8" spans="2:15" x14ac:dyDescent="0.3">
      <c r="B8" s="309"/>
      <c r="C8" s="314"/>
      <c r="D8" s="261"/>
      <c r="E8" s="261"/>
      <c r="F8" s="261"/>
      <c r="G8" s="261"/>
      <c r="H8" s="261"/>
      <c r="I8" s="261"/>
      <c r="J8" s="261"/>
      <c r="K8" s="261"/>
      <c r="L8" s="261"/>
      <c r="M8" s="262"/>
      <c r="N8" s="309"/>
      <c r="O8" s="310"/>
    </row>
    <row r="9" spans="2:15" x14ac:dyDescent="0.3">
      <c r="B9" s="311"/>
      <c r="C9" s="315"/>
      <c r="D9" s="261"/>
      <c r="E9" s="261"/>
      <c r="F9" s="261"/>
      <c r="G9" s="261"/>
      <c r="H9" s="261"/>
      <c r="I9" s="261"/>
      <c r="J9" s="261"/>
      <c r="K9" s="261"/>
      <c r="L9" s="261"/>
      <c r="M9" s="262"/>
      <c r="N9" s="311"/>
      <c r="O9" s="312"/>
    </row>
    <row r="10" spans="2:15" ht="18" x14ac:dyDescent="0.3">
      <c r="B10" s="240" t="s">
        <v>1</v>
      </c>
      <c r="C10" s="241"/>
      <c r="D10" s="263" t="s">
        <v>1286</v>
      </c>
      <c r="E10" s="263"/>
      <c r="F10" s="263"/>
      <c r="G10" s="263"/>
      <c r="H10" s="263"/>
      <c r="I10" s="263"/>
      <c r="J10" s="263"/>
      <c r="K10" s="263"/>
      <c r="L10" s="263"/>
      <c r="M10" s="263"/>
      <c r="N10" s="263"/>
      <c r="O10" s="264"/>
    </row>
    <row r="11" spans="2:15" ht="18" x14ac:dyDescent="0.3">
      <c r="B11" s="240" t="s">
        <v>2</v>
      </c>
      <c r="C11" s="241"/>
      <c r="D11" s="265">
        <v>45449</v>
      </c>
      <c r="E11" s="266"/>
      <c r="F11" s="266"/>
      <c r="G11" s="266"/>
      <c r="H11" s="266"/>
      <c r="I11" s="266"/>
      <c r="J11" s="266"/>
      <c r="K11" s="266"/>
      <c r="L11" s="266"/>
      <c r="M11" s="266"/>
      <c r="N11" s="266"/>
      <c r="O11" s="267"/>
    </row>
    <row r="12" spans="2:15" ht="18" x14ac:dyDescent="0.3">
      <c r="B12" s="240" t="s">
        <v>3</v>
      </c>
      <c r="C12" s="241"/>
      <c r="D12" s="242" t="s">
        <v>1285</v>
      </c>
      <c r="E12" s="242"/>
      <c r="F12" s="242"/>
      <c r="G12" s="242"/>
      <c r="H12" s="242"/>
      <c r="I12" s="242"/>
      <c r="J12" s="242"/>
      <c r="K12" s="242"/>
      <c r="L12" s="242"/>
      <c r="M12" s="242"/>
      <c r="N12" s="242"/>
      <c r="O12" s="243"/>
    </row>
    <row r="13" spans="2:15" ht="18.600000000000001" thickBot="1" x14ac:dyDescent="0.35">
      <c r="B13" s="248" t="s">
        <v>4</v>
      </c>
      <c r="C13" s="249"/>
      <c r="D13" s="242" t="s">
        <v>1285</v>
      </c>
      <c r="E13" s="242"/>
      <c r="F13" s="242"/>
      <c r="G13" s="242"/>
      <c r="H13" s="242"/>
      <c r="I13" s="242"/>
      <c r="J13" s="242"/>
      <c r="K13" s="242"/>
      <c r="L13" s="242"/>
      <c r="M13" s="242"/>
      <c r="N13" s="242"/>
      <c r="O13" s="243"/>
    </row>
    <row r="14" spans="2:15" ht="15" thickBot="1" x14ac:dyDescent="0.35"/>
    <row r="15" spans="2:15" ht="21.6" thickBot="1" x14ac:dyDescent="0.45">
      <c r="B15" s="250" t="s">
        <v>5</v>
      </c>
      <c r="C15" s="251"/>
      <c r="D15" s="251"/>
      <c r="E15" s="251"/>
      <c r="F15" s="251"/>
      <c r="G15" s="251"/>
      <c r="H15" s="251"/>
      <c r="I15" s="251"/>
      <c r="J15" s="251"/>
      <c r="K15" s="251"/>
      <c r="L15" s="251"/>
      <c r="M15" s="251"/>
      <c r="N15" s="251"/>
      <c r="O15" s="252"/>
    </row>
    <row r="16" spans="2:15" ht="15" thickBot="1" x14ac:dyDescent="0.35"/>
    <row r="17" spans="2:8" ht="15.6" x14ac:dyDescent="0.3">
      <c r="B17" s="253" t="s">
        <v>6</v>
      </c>
      <c r="C17" s="255" t="s">
        <v>7</v>
      </c>
      <c r="D17" s="255"/>
      <c r="E17" s="255"/>
      <c r="F17" s="255"/>
      <c r="G17" s="256"/>
    </row>
    <row r="18" spans="2:8" ht="41.4" x14ac:dyDescent="0.3">
      <c r="B18" s="254"/>
      <c r="C18" s="257" t="s">
        <v>8</v>
      </c>
      <c r="D18" s="257"/>
      <c r="E18" s="257"/>
      <c r="F18" s="2" t="s">
        <v>9</v>
      </c>
      <c r="G18" s="3" t="s">
        <v>10</v>
      </c>
      <c r="H18" s="2" t="s">
        <v>11</v>
      </c>
    </row>
    <row r="19" spans="2:8" x14ac:dyDescent="0.3">
      <c r="B19" s="4" t="s">
        <v>12</v>
      </c>
      <c r="C19" s="258" t="str">
        <f>ADMINISTRATIVAS!D13</f>
        <v>POLITICAS DE SEGURIDAD DE LA INFORMACIÓN</v>
      </c>
      <c r="D19" s="258"/>
      <c r="E19" s="258"/>
      <c r="F19" s="5">
        <f>VLOOKUP(B19,ADMINISTRATIVAS!$F$12:$M$76,7,FALSE)</f>
        <v>100</v>
      </c>
      <c r="G19" s="6">
        <v>100</v>
      </c>
      <c r="H19" s="7" t="str">
        <f>IF(F19&lt;=1,"INEXISTENTE",IF(F19&lt;=20,"INICIAL",IF(F19&lt;=40,"REPETIBLE",IF(F19&lt;=60,"EFECTIVO",IF(F19&lt;=80,"GESTIONADO","OPTIMIZADO")))))</f>
        <v>OPTIMIZADO</v>
      </c>
    </row>
    <row r="20" spans="2:8" x14ac:dyDescent="0.3">
      <c r="B20" s="4" t="s">
        <v>13</v>
      </c>
      <c r="C20" s="258" t="str">
        <f>ADMINISTRATIVAS!D17</f>
        <v>ORGANIZACIÓN DE LA SEGURIDAD DE LA INFORMACIÓN</v>
      </c>
      <c r="D20" s="258"/>
      <c r="E20" s="258"/>
      <c r="F20" s="5">
        <f>VLOOKUP(B20,ADMINISTRATIVAS!$F$12:$M$76,7,FALSE)</f>
        <v>79</v>
      </c>
      <c r="G20" s="6">
        <v>100</v>
      </c>
      <c r="H20" s="7" t="str">
        <f t="shared" ref="H20:H33" si="0">IF(F20&lt;=1,"INEXISTENTE",IF(F20&lt;=20,"INICIAL",IF(F20&lt;=40,"REPETIBLE",IF(F20&lt;=60,"EFECTIVO",IF(F20&lt;=80,"GESTIONADO","OPTIMIZADO")))))</f>
        <v>GESTIONADO</v>
      </c>
    </row>
    <row r="21" spans="2:8" x14ac:dyDescent="0.3">
      <c r="B21" s="4" t="s">
        <v>14</v>
      </c>
      <c r="C21" s="258" t="str">
        <f>ADMINISTRATIVAS!D28</f>
        <v>SEGURIDAD DE LOS RECURSOS HUMANOS</v>
      </c>
      <c r="D21" s="258"/>
      <c r="E21" s="258"/>
      <c r="F21" s="5">
        <f>VLOOKUP(B21,ADMINISTRATIVAS!$F$12:$M$76,7,FALSE)</f>
        <v>53</v>
      </c>
      <c r="G21" s="6">
        <v>100</v>
      </c>
      <c r="H21" s="7" t="str">
        <f t="shared" si="0"/>
        <v>EFECTIVO</v>
      </c>
    </row>
    <row r="22" spans="2:8" x14ac:dyDescent="0.3">
      <c r="B22" s="4" t="s">
        <v>15</v>
      </c>
      <c r="C22" s="258" t="str">
        <f>ADMINISTRATIVAS!D39</f>
        <v>GESTIÓN DE ACTIVOS</v>
      </c>
      <c r="D22" s="258"/>
      <c r="E22" s="258"/>
      <c r="F22" s="5">
        <f>VLOOKUP(B22,ADMINISTRATIVAS!$F$12:$M$76,7,FALSE)</f>
        <v>71</v>
      </c>
      <c r="G22" s="6">
        <v>100</v>
      </c>
      <c r="H22" s="7" t="str">
        <f t="shared" si="0"/>
        <v>GESTIONADO</v>
      </c>
    </row>
    <row r="23" spans="2:8" x14ac:dyDescent="0.3">
      <c r="B23" s="4" t="s">
        <v>16</v>
      </c>
      <c r="C23" s="258" t="s">
        <v>17</v>
      </c>
      <c r="D23" s="258"/>
      <c r="E23" s="258"/>
      <c r="F23" s="5">
        <f>VLOOKUP(B23,TECNICAS!$E$12:$K$117,7,FALSE)</f>
        <v>60</v>
      </c>
      <c r="G23" s="6">
        <v>100</v>
      </c>
      <c r="H23" s="7" t="str">
        <f t="shared" si="0"/>
        <v>EFECTIVO</v>
      </c>
    </row>
    <row r="24" spans="2:8" x14ac:dyDescent="0.3">
      <c r="B24" s="4" t="s">
        <v>18</v>
      </c>
      <c r="C24" s="258" t="s">
        <v>19</v>
      </c>
      <c r="D24" s="258"/>
      <c r="E24" s="258"/>
      <c r="F24" s="5">
        <f>VLOOKUP(B24,TECNICAS!$E$12:$K$117,7,FALSE)</f>
        <v>80</v>
      </c>
      <c r="G24" s="6">
        <v>100</v>
      </c>
      <c r="H24" s="7" t="str">
        <f t="shared" si="0"/>
        <v>GESTIONADO</v>
      </c>
    </row>
    <row r="25" spans="2:8" x14ac:dyDescent="0.3">
      <c r="B25" s="4" t="s">
        <v>20</v>
      </c>
      <c r="C25" s="258" t="s">
        <v>21</v>
      </c>
      <c r="D25" s="258"/>
      <c r="E25" s="258"/>
      <c r="F25" s="5">
        <f>VLOOKUP(B25,TECNICAS!$E$12:$K$117,7,FALSE)</f>
        <v>64</v>
      </c>
      <c r="G25" s="6">
        <v>100</v>
      </c>
      <c r="H25" s="7" t="str">
        <f t="shared" si="0"/>
        <v>GESTIONADO</v>
      </c>
    </row>
    <row r="26" spans="2:8" x14ac:dyDescent="0.3">
      <c r="B26" s="4" t="s">
        <v>22</v>
      </c>
      <c r="C26" s="258" t="s">
        <v>23</v>
      </c>
      <c r="D26" s="258"/>
      <c r="E26" s="258"/>
      <c r="F26" s="5">
        <f>VLOOKUP(B26,TECNICAS!$E$12:$K$117,7,FALSE)</f>
        <v>69</v>
      </c>
      <c r="G26" s="6">
        <v>100</v>
      </c>
      <c r="H26" s="7" t="str">
        <f t="shared" si="0"/>
        <v>GESTIONADO</v>
      </c>
    </row>
    <row r="27" spans="2:8" x14ac:dyDescent="0.3">
      <c r="B27" s="4" t="s">
        <v>24</v>
      </c>
      <c r="C27" s="258" t="s">
        <v>25</v>
      </c>
      <c r="D27" s="258"/>
      <c r="E27" s="258"/>
      <c r="F27" s="5">
        <f>VLOOKUP(B27,TECNICAS!$E$12:$K$117,7,FALSE)</f>
        <v>78</v>
      </c>
      <c r="G27" s="6">
        <v>100</v>
      </c>
      <c r="H27" s="7" t="str">
        <f t="shared" si="0"/>
        <v>GESTIONADO</v>
      </c>
    </row>
    <row r="28" spans="2:8" x14ac:dyDescent="0.3">
      <c r="B28" s="4" t="s">
        <v>26</v>
      </c>
      <c r="C28" s="258" t="s">
        <v>27</v>
      </c>
      <c r="D28" s="258"/>
      <c r="E28" s="258"/>
      <c r="F28" s="5">
        <f>VLOOKUP(B28,TECNICAS!$E$12:$K$117,7,FALSE)</f>
        <v>79</v>
      </c>
      <c r="G28" s="6">
        <v>100</v>
      </c>
      <c r="H28" s="7" t="str">
        <f t="shared" si="0"/>
        <v>GESTIONADO</v>
      </c>
    </row>
    <row r="29" spans="2:8" x14ac:dyDescent="0.3">
      <c r="B29" s="4" t="s">
        <v>28</v>
      </c>
      <c r="C29" s="268" t="s">
        <v>29</v>
      </c>
      <c r="D29" s="269"/>
      <c r="E29" s="270"/>
      <c r="F29" s="5">
        <f>VLOOKUP(B29,ADMINISTRATIVAS!$F$12:$M$76,7,FALSE)</f>
        <v>60</v>
      </c>
      <c r="G29" s="6">
        <v>100</v>
      </c>
      <c r="H29" s="7" t="str">
        <f t="shared" si="0"/>
        <v>EFECTIVO</v>
      </c>
    </row>
    <row r="30" spans="2:8" x14ac:dyDescent="0.3">
      <c r="B30" s="4" t="s">
        <v>30</v>
      </c>
      <c r="C30" s="258" t="s">
        <v>31</v>
      </c>
      <c r="D30" s="258"/>
      <c r="E30" s="258"/>
      <c r="F30" s="5">
        <f>VLOOKUP(B30,TECNICAS!$E$12:$K$117,7,FALSE)</f>
        <v>69</v>
      </c>
      <c r="G30" s="6">
        <v>100</v>
      </c>
      <c r="H30" s="7" t="str">
        <f t="shared" si="0"/>
        <v>GESTIONADO</v>
      </c>
    </row>
    <row r="31" spans="2:8" ht="27.75" customHeight="1" x14ac:dyDescent="0.3">
      <c r="B31" s="4" t="s">
        <v>32</v>
      </c>
      <c r="C31" s="274" t="str">
        <f>ADMINISTRATIVAS!D54</f>
        <v>ASPECTOS DE SEGURIDAD DE LA INFORMACIÓN DE LA GESTIÓN DE LA CONTINUIDAD DEL NEGOCIO</v>
      </c>
      <c r="D31" s="274"/>
      <c r="E31" s="274"/>
      <c r="F31" s="8">
        <f>VLOOKUP(B31,ADMINISTRATIVAS!$F$12:$M$76,7,FALSE)</f>
        <v>70</v>
      </c>
      <c r="G31" s="6">
        <v>100</v>
      </c>
      <c r="H31" s="7" t="str">
        <f t="shared" si="0"/>
        <v>GESTIONADO</v>
      </c>
    </row>
    <row r="32" spans="2:8" ht="15" thickBot="1" x14ac:dyDescent="0.35">
      <c r="B32" s="213" t="s">
        <v>33</v>
      </c>
      <c r="C32" s="275" t="str">
        <f>ADMINISTRATIVAS!D62</f>
        <v>CUMPLIMIENTO</v>
      </c>
      <c r="D32" s="275"/>
      <c r="E32" s="275"/>
      <c r="F32" s="214">
        <f>VLOOKUP(B32,ADMINISTRATIVAS!$F$12:$M$76,7,FALSE)</f>
        <v>60</v>
      </c>
      <c r="G32" s="6">
        <v>100</v>
      </c>
      <c r="H32" s="7" t="str">
        <f t="shared" si="0"/>
        <v>EFECTIVO</v>
      </c>
    </row>
    <row r="33" spans="2:15" ht="15" thickBot="1" x14ac:dyDescent="0.35">
      <c r="B33" s="276" t="s">
        <v>34</v>
      </c>
      <c r="C33" s="277"/>
      <c r="D33" s="277"/>
      <c r="E33" s="277"/>
      <c r="F33" s="215">
        <f>AVERAGE(F19:F32)</f>
        <v>70.857142857142861</v>
      </c>
      <c r="G33" s="216">
        <f>AVERAGE(G19:G32)</f>
        <v>100</v>
      </c>
      <c r="H33" s="7" t="str">
        <f t="shared" si="0"/>
        <v>GESTIONADO</v>
      </c>
    </row>
    <row r="34" spans="2:15" ht="15" thickBot="1" x14ac:dyDescent="0.35"/>
    <row r="35" spans="2:15" ht="21.6" thickBot="1" x14ac:dyDescent="0.35">
      <c r="B35" s="271" t="s">
        <v>35</v>
      </c>
      <c r="C35" s="272"/>
      <c r="D35" s="272"/>
      <c r="E35" s="272"/>
      <c r="F35" s="272"/>
      <c r="G35" s="272"/>
      <c r="H35" s="272"/>
      <c r="I35" s="272"/>
      <c r="J35" s="272"/>
      <c r="K35" s="272"/>
      <c r="L35" s="272"/>
      <c r="M35" s="272"/>
      <c r="N35" s="272"/>
      <c r="O35" s="273"/>
    </row>
    <row r="36" spans="2:15" ht="15" thickBot="1" x14ac:dyDescent="0.35">
      <c r="H36" s="9"/>
    </row>
    <row r="37" spans="2:15" ht="21" x14ac:dyDescent="0.3">
      <c r="B37" s="278" t="s">
        <v>36</v>
      </c>
      <c r="C37" s="280" t="s">
        <v>37</v>
      </c>
      <c r="D37" s="281"/>
      <c r="E37" s="281"/>
      <c r="F37" s="281"/>
      <c r="G37" s="282"/>
      <c r="H37" s="10"/>
    </row>
    <row r="38" spans="2:15" ht="84" x14ac:dyDescent="0.3">
      <c r="B38" s="279"/>
      <c r="C38" s="283" t="s">
        <v>38</v>
      </c>
      <c r="D38" s="284"/>
      <c r="E38" s="11" t="s">
        <v>39</v>
      </c>
      <c r="F38" s="244" t="s">
        <v>40</v>
      </c>
      <c r="G38" s="245"/>
      <c r="H38" s="9"/>
    </row>
    <row r="39" spans="2:15" ht="18" x14ac:dyDescent="0.35">
      <c r="B39" s="303">
        <v>2020</v>
      </c>
      <c r="C39" s="289" t="s">
        <v>41</v>
      </c>
      <c r="D39" s="290"/>
      <c r="E39" s="226">
        <f>IF(PHVA!L26&gt;=40,40,PHVA!L26)/100</f>
        <v>0.27555555555555555</v>
      </c>
      <c r="F39" s="246">
        <v>0.4</v>
      </c>
      <c r="G39" s="247"/>
    </row>
    <row r="40" spans="2:15" ht="18" x14ac:dyDescent="0.35">
      <c r="B40" s="304"/>
      <c r="C40" s="289" t="s">
        <v>42</v>
      </c>
      <c r="D40" s="290"/>
      <c r="E40" s="226">
        <f>IF(PHVA!L31&gt;=40,40,PHVA!L31)/100</f>
        <v>9.5428571428571432E-2</v>
      </c>
      <c r="F40" s="246">
        <v>0.2</v>
      </c>
      <c r="G40" s="247"/>
    </row>
    <row r="41" spans="2:15" ht="18" x14ac:dyDescent="0.35">
      <c r="B41" s="304"/>
      <c r="C41" s="289" t="s">
        <v>43</v>
      </c>
      <c r="D41" s="290"/>
      <c r="E41" s="226">
        <f>IF(PHVA!L35&gt;=40,40,PHVA!L35)/100</f>
        <v>0.08</v>
      </c>
      <c r="F41" s="246">
        <v>0.2</v>
      </c>
      <c r="G41" s="247"/>
      <c r="H41" s="9"/>
    </row>
    <row r="42" spans="2:15" ht="18" x14ac:dyDescent="0.35">
      <c r="B42" s="305"/>
      <c r="C42" s="289" t="s">
        <v>44</v>
      </c>
      <c r="D42" s="290"/>
      <c r="E42" s="226">
        <f>IF(PHVA!L38&gt;=40,40,PHVA!L38)/100</f>
        <v>0.12</v>
      </c>
      <c r="F42" s="246">
        <v>0.2</v>
      </c>
      <c r="G42" s="247"/>
      <c r="H42" s="9"/>
    </row>
    <row r="43" spans="2:15" ht="21.6" thickBot="1" x14ac:dyDescent="0.35">
      <c r="B43" s="285" t="s">
        <v>45</v>
      </c>
      <c r="C43" s="286"/>
      <c r="D43" s="286"/>
      <c r="E43" s="12">
        <f>SUM(E39:E42)</f>
        <v>0.57098412698412693</v>
      </c>
      <c r="F43" s="287">
        <f>SUM(F39:G42)</f>
        <v>1</v>
      </c>
      <c r="G43" s="288"/>
    </row>
    <row r="52" spans="2:16" ht="15" thickBot="1" x14ac:dyDescent="0.35"/>
    <row r="53" spans="2:16" ht="21.6" thickBot="1" x14ac:dyDescent="0.35">
      <c r="B53" s="271" t="s">
        <v>46</v>
      </c>
      <c r="C53" s="272"/>
      <c r="D53" s="272"/>
      <c r="E53" s="272"/>
      <c r="F53" s="272"/>
      <c r="G53" s="272"/>
      <c r="H53" s="272"/>
      <c r="I53" s="272"/>
      <c r="J53" s="272"/>
      <c r="K53" s="272"/>
      <c r="L53" s="272"/>
      <c r="M53" s="272"/>
      <c r="N53" s="272"/>
      <c r="O53" s="273"/>
    </row>
    <row r="54" spans="2:16" ht="21" x14ac:dyDescent="0.4">
      <c r="C54" s="13"/>
      <c r="D54" s="14"/>
      <c r="E54" s="14"/>
      <c r="F54" s="14"/>
      <c r="G54" s="14"/>
      <c r="H54" s="14"/>
      <c r="I54" s="14"/>
      <c r="J54" s="14"/>
      <c r="K54" s="14"/>
      <c r="L54" s="14"/>
      <c r="M54" s="14"/>
      <c r="N54" s="14"/>
      <c r="O54" s="14"/>
    </row>
    <row r="55" spans="2:16" ht="21" x14ac:dyDescent="0.4">
      <c r="D55" s="15"/>
      <c r="E55" s="301" t="s">
        <v>47</v>
      </c>
      <c r="F55" s="302" t="s">
        <v>48</v>
      </c>
      <c r="G55" s="302" t="s">
        <v>49</v>
      </c>
      <c r="K55" s="14"/>
      <c r="L55" s="14"/>
      <c r="O55" s="293" t="s">
        <v>50</v>
      </c>
      <c r="P55" s="293"/>
    </row>
    <row r="56" spans="2:16" ht="21" x14ac:dyDescent="0.4">
      <c r="D56" s="15"/>
      <c r="E56" s="301"/>
      <c r="F56" s="302"/>
      <c r="G56" s="302"/>
      <c r="K56" s="14"/>
      <c r="L56" s="14"/>
      <c r="O56" s="294"/>
      <c r="P56" s="294"/>
    </row>
    <row r="57" spans="2:16" ht="21" x14ac:dyDescent="0.4">
      <c r="C57" s="295" t="s">
        <v>51</v>
      </c>
      <c r="D57" s="296" t="s">
        <v>52</v>
      </c>
      <c r="E57" s="242" t="str">
        <f>IF(F57&lt;3,"SUFICIENTE",IF(F57&lt;7,"INTERMEDIO","CRITICO"))</f>
        <v>SUFICIENTE</v>
      </c>
      <c r="F57" s="297">
        <f>COUNTIF(MADUREZ!H12:H21,"MENOR")</f>
        <v>0</v>
      </c>
      <c r="G57" s="298">
        <v>10</v>
      </c>
      <c r="K57" s="14"/>
      <c r="L57" s="14"/>
      <c r="O57" s="16" t="s">
        <v>53</v>
      </c>
      <c r="P57" s="16" t="s">
        <v>54</v>
      </c>
    </row>
    <row r="58" spans="2:16" ht="21" x14ac:dyDescent="0.4">
      <c r="C58" s="295"/>
      <c r="D58" s="296"/>
      <c r="E58" s="242"/>
      <c r="F58" s="297"/>
      <c r="G58" s="298"/>
      <c r="K58" s="14"/>
      <c r="L58" s="14"/>
      <c r="O58" s="16" t="s">
        <v>55</v>
      </c>
      <c r="P58" s="17" t="s">
        <v>56</v>
      </c>
    </row>
    <row r="59" spans="2:16" ht="21" x14ac:dyDescent="0.4">
      <c r="C59" s="295"/>
      <c r="D59" s="299" t="s">
        <v>57</v>
      </c>
      <c r="E59" s="242" t="str">
        <f>IF(F59&lt;7,"SUFICIENTE",IF(F59&lt;15,"INTERMEDIO","CRÍTICO"))</f>
        <v>SUFICIENTE</v>
      </c>
      <c r="F59" s="297">
        <f>COUNTIF(MADUREZ!J12:J33,"MENOR")</f>
        <v>1</v>
      </c>
      <c r="G59" s="298">
        <v>21</v>
      </c>
      <c r="K59" s="14"/>
      <c r="L59" s="14"/>
      <c r="O59" s="16" t="s">
        <v>58</v>
      </c>
      <c r="P59" s="16" t="s">
        <v>59</v>
      </c>
    </row>
    <row r="60" spans="2:16" ht="21" x14ac:dyDescent="0.4">
      <c r="C60" s="295"/>
      <c r="D60" s="300"/>
      <c r="E60" s="242"/>
      <c r="F60" s="297"/>
      <c r="G60" s="298"/>
      <c r="K60" s="14"/>
      <c r="L60" s="14"/>
      <c r="M60" s="14"/>
      <c r="N60" s="14"/>
      <c r="O60" s="14"/>
    </row>
    <row r="61" spans="2:16" ht="21" x14ac:dyDescent="0.4">
      <c r="C61" s="295"/>
      <c r="D61" s="291" t="s">
        <v>60</v>
      </c>
      <c r="E61" s="242" t="str">
        <f>IF(F61&lt;14,"SUFICIENTE",IF(F61&lt;30,"INTERMEDIO","CRÍTICO"))</f>
        <v>SUFICIENTE</v>
      </c>
      <c r="F61" s="297">
        <f>COUNTIF(MADUREZ!L12:L55,"MENOR")</f>
        <v>4</v>
      </c>
      <c r="G61" s="298">
        <v>42</v>
      </c>
      <c r="K61" s="14"/>
      <c r="L61" s="14"/>
      <c r="M61" s="14"/>
      <c r="N61" s="14"/>
      <c r="O61" s="14"/>
    </row>
    <row r="62" spans="2:16" ht="21" x14ac:dyDescent="0.4">
      <c r="C62" s="295"/>
      <c r="D62" s="292"/>
      <c r="E62" s="242"/>
      <c r="F62" s="297"/>
      <c r="G62" s="298"/>
      <c r="K62" s="14"/>
      <c r="L62" s="14"/>
      <c r="M62" s="14"/>
      <c r="N62" s="14"/>
      <c r="O62" s="14"/>
    </row>
    <row r="63" spans="2:16" ht="21" x14ac:dyDescent="0.4">
      <c r="C63" s="295"/>
      <c r="D63" s="316" t="s">
        <v>61</v>
      </c>
      <c r="E63" s="242" t="str">
        <f>IF(F63&lt;20,"SUFICIENTE",IF(F63&lt;40,"INTERMEDIO","CRÍTICO"))</f>
        <v>INTERMEDIO</v>
      </c>
      <c r="F63" s="297">
        <f>COUNTIF(MADUREZ!N12:N73,"MENOR")</f>
        <v>30</v>
      </c>
      <c r="G63" s="298">
        <v>59</v>
      </c>
      <c r="K63" s="14"/>
      <c r="L63" s="14"/>
      <c r="M63" s="14"/>
      <c r="N63" s="14"/>
      <c r="O63" s="14"/>
    </row>
    <row r="64" spans="2:16" ht="21" x14ac:dyDescent="0.4">
      <c r="C64" s="295"/>
      <c r="D64" s="317"/>
      <c r="E64" s="242"/>
      <c r="F64" s="297"/>
      <c r="G64" s="298"/>
      <c r="K64" s="14"/>
      <c r="L64" s="14"/>
      <c r="M64" s="14"/>
      <c r="N64" s="14"/>
      <c r="O64" s="14"/>
    </row>
    <row r="65" spans="2:17" ht="21" x14ac:dyDescent="0.4">
      <c r="C65" s="295"/>
      <c r="D65" s="318" t="s">
        <v>62</v>
      </c>
      <c r="E65" s="242" t="str">
        <f>IF(F65&lt;20,"SUFICIENTE",IF(F65&lt;20,"INTERMEDIO","CRÍTICO"))</f>
        <v>CRÍTICO</v>
      </c>
      <c r="F65" s="297">
        <f>COUNTIF(MADUREZ!P12:P75,"MENOR")</f>
        <v>53</v>
      </c>
      <c r="G65" s="298">
        <v>60</v>
      </c>
      <c r="K65" s="14"/>
      <c r="L65" s="14"/>
      <c r="M65" s="14"/>
      <c r="N65" s="14"/>
      <c r="O65" s="14"/>
    </row>
    <row r="66" spans="2:17" ht="21" x14ac:dyDescent="0.4">
      <c r="C66" s="295"/>
      <c r="D66" s="319"/>
      <c r="E66" s="242"/>
      <c r="F66" s="297"/>
      <c r="G66" s="298"/>
      <c r="K66" s="14"/>
      <c r="L66" s="14"/>
      <c r="M66" s="14"/>
      <c r="N66" s="14"/>
      <c r="O66" s="14"/>
    </row>
    <row r="67" spans="2:17" ht="21" x14ac:dyDescent="0.4">
      <c r="C67" s="13"/>
      <c r="D67" s="14"/>
      <c r="E67" s="14"/>
      <c r="F67" s="14"/>
      <c r="G67" s="14"/>
      <c r="H67" s="14"/>
      <c r="I67" s="14"/>
      <c r="J67" s="14"/>
      <c r="K67" s="14"/>
      <c r="L67" s="14"/>
      <c r="M67" s="14"/>
      <c r="N67" s="14"/>
      <c r="O67" s="14"/>
    </row>
    <row r="68" spans="2:17" ht="15" thickBot="1" x14ac:dyDescent="0.35"/>
    <row r="69" spans="2:17" ht="21.6" thickBot="1" x14ac:dyDescent="0.35">
      <c r="B69" s="271" t="s">
        <v>63</v>
      </c>
      <c r="C69" s="272"/>
      <c r="D69" s="272"/>
      <c r="E69" s="272"/>
      <c r="F69" s="272"/>
      <c r="G69" s="272"/>
      <c r="H69" s="272"/>
      <c r="I69" s="272"/>
      <c r="J69" s="272"/>
      <c r="K69" s="272"/>
      <c r="L69" s="272"/>
      <c r="M69" s="272"/>
      <c r="N69" s="272"/>
      <c r="O69" s="273"/>
    </row>
    <row r="71" spans="2:17" ht="15" hidden="1" thickBot="1" x14ac:dyDescent="0.35">
      <c r="B71" s="228" t="s">
        <v>64</v>
      </c>
      <c r="D71" s="27" t="s">
        <v>65</v>
      </c>
      <c r="E71" s="28"/>
      <c r="F71" s="28"/>
      <c r="G71" s="28"/>
      <c r="H71" s="28"/>
      <c r="I71" s="28"/>
      <c r="J71" s="28"/>
      <c r="K71" s="28"/>
      <c r="L71" s="28"/>
      <c r="M71" s="28"/>
      <c r="N71" s="28"/>
      <c r="O71" s="28"/>
      <c r="P71" s="28"/>
      <c r="Q71" s="28"/>
    </row>
    <row r="72" spans="2:17" hidden="1" x14ac:dyDescent="0.3">
      <c r="B72" s="229" t="s">
        <v>66</v>
      </c>
      <c r="D72" s="18">
        <v>60</v>
      </c>
    </row>
    <row r="73" spans="2:17" hidden="1" x14ac:dyDescent="0.3">
      <c r="B73" s="227" t="s">
        <v>67</v>
      </c>
      <c r="D73" s="18">
        <v>60</v>
      </c>
    </row>
    <row r="74" spans="2:17" hidden="1" x14ac:dyDescent="0.3">
      <c r="B74" s="227" t="s">
        <v>68</v>
      </c>
      <c r="D74" s="18">
        <v>60</v>
      </c>
    </row>
    <row r="75" spans="2:17" hidden="1" x14ac:dyDescent="0.3">
      <c r="B75" s="227" t="s">
        <v>69</v>
      </c>
      <c r="D75" s="18">
        <v>60</v>
      </c>
    </row>
    <row r="76" spans="2:17" ht="15" hidden="1" thickBot="1" x14ac:dyDescent="0.35">
      <c r="B76" s="230" t="s">
        <v>70</v>
      </c>
      <c r="D76" s="18">
        <v>60</v>
      </c>
    </row>
    <row r="77" spans="2:17" ht="15" hidden="1" thickBot="1" x14ac:dyDescent="0.35">
      <c r="B77" s="231" t="s">
        <v>71</v>
      </c>
      <c r="D77" s="19"/>
    </row>
    <row r="78" spans="2:17" x14ac:dyDescent="0.3">
      <c r="B78" s="20"/>
      <c r="C78" s="21"/>
    </row>
    <row r="79" spans="2:17" x14ac:dyDescent="0.3">
      <c r="B79" s="20"/>
      <c r="C79" s="21"/>
    </row>
    <row r="80" spans="2:17" x14ac:dyDescent="0.3">
      <c r="B80" s="20"/>
      <c r="C80" s="21"/>
    </row>
    <row r="81" spans="1:17" x14ac:dyDescent="0.3">
      <c r="B81" s="20"/>
      <c r="C81" s="21"/>
    </row>
    <row r="82" spans="1:17" x14ac:dyDescent="0.3">
      <c r="B82" s="20"/>
      <c r="C82" s="21"/>
    </row>
    <row r="83" spans="1:17" x14ac:dyDescent="0.3">
      <c r="B83" s="20"/>
      <c r="C83" s="21"/>
    </row>
    <row r="84" spans="1:17" x14ac:dyDescent="0.3">
      <c r="B84" s="20"/>
      <c r="C84" s="21"/>
    </row>
    <row r="85" spans="1:17" x14ac:dyDescent="0.3">
      <c r="B85" s="20"/>
      <c r="C85" s="21"/>
    </row>
    <row r="86" spans="1:17" x14ac:dyDescent="0.3">
      <c r="B86" s="20"/>
      <c r="C86" s="21"/>
    </row>
    <row r="87" spans="1:17" x14ac:dyDescent="0.3">
      <c r="B87" s="20"/>
      <c r="C87" s="21"/>
    </row>
    <row r="88" spans="1:17" x14ac:dyDescent="0.3">
      <c r="B88" s="20"/>
      <c r="C88" s="21"/>
    </row>
    <row r="89" spans="1:17" x14ac:dyDescent="0.3">
      <c r="B89" s="20"/>
      <c r="C89" s="21"/>
    </row>
    <row r="90" spans="1:17" x14ac:dyDescent="0.3">
      <c r="A90" s="22"/>
      <c r="B90" s="22"/>
      <c r="C90" s="22"/>
      <c r="D90" s="22"/>
      <c r="E90" s="22"/>
      <c r="F90" s="22"/>
      <c r="G90" s="22"/>
      <c r="H90" s="22"/>
      <c r="I90" s="22"/>
      <c r="J90" s="22"/>
      <c r="K90" s="22"/>
      <c r="L90" s="22"/>
      <c r="M90" s="22"/>
      <c r="N90" s="22"/>
      <c r="O90" s="22"/>
      <c r="P90" s="22"/>
      <c r="Q90" s="22"/>
    </row>
    <row r="93" spans="1:17" x14ac:dyDescent="0.3">
      <c r="B93" s="306" t="s">
        <v>72</v>
      </c>
      <c r="C93" s="306"/>
      <c r="D93" s="306"/>
      <c r="K93" s="23"/>
      <c r="L93" s="24"/>
      <c r="M93" s="24"/>
    </row>
    <row r="94" spans="1:17" x14ac:dyDescent="0.3">
      <c r="B94" s="29" t="s">
        <v>73</v>
      </c>
      <c r="C94" t="s">
        <v>74</v>
      </c>
      <c r="D94" s="225" t="s">
        <v>75</v>
      </c>
      <c r="E94" s="28"/>
      <c r="F94" s="28"/>
      <c r="G94" s="28"/>
      <c r="H94" s="28"/>
      <c r="I94" s="28"/>
      <c r="J94" s="28"/>
      <c r="K94" s="30"/>
      <c r="L94" s="31"/>
      <c r="M94" s="31"/>
      <c r="N94" s="28"/>
      <c r="O94" s="28"/>
      <c r="P94" s="28"/>
      <c r="Q94" s="28"/>
    </row>
    <row r="95" spans="1:17" x14ac:dyDescent="0.3">
      <c r="B95" s="25" t="s">
        <v>67</v>
      </c>
      <c r="C95" s="26">
        <v>0</v>
      </c>
      <c r="D95" s="26">
        <v>100</v>
      </c>
      <c r="K95" s="23"/>
      <c r="L95" s="24"/>
      <c r="M95" s="24"/>
    </row>
    <row r="96" spans="1:17" x14ac:dyDescent="0.3">
      <c r="B96" s="25" t="s">
        <v>66</v>
      </c>
      <c r="C96" s="26">
        <v>0</v>
      </c>
      <c r="D96" s="26">
        <v>100</v>
      </c>
      <c r="K96" s="23"/>
      <c r="L96" s="24"/>
      <c r="M96" s="24"/>
    </row>
    <row r="97" spans="2:13" x14ac:dyDescent="0.3">
      <c r="B97" s="25" t="s">
        <v>70</v>
      </c>
      <c r="C97" s="26">
        <v>0</v>
      </c>
      <c r="D97" s="26">
        <v>100</v>
      </c>
      <c r="K97" s="23"/>
      <c r="L97" s="24"/>
      <c r="M97" s="24"/>
    </row>
    <row r="98" spans="2:13" x14ac:dyDescent="0.3">
      <c r="B98" s="25" t="s">
        <v>69</v>
      </c>
      <c r="C98" s="26">
        <v>0</v>
      </c>
      <c r="D98" s="26">
        <v>100</v>
      </c>
      <c r="K98" s="23"/>
      <c r="L98" s="24"/>
      <c r="M98" s="24"/>
    </row>
    <row r="99" spans="2:13" x14ac:dyDescent="0.3">
      <c r="B99" s="25" t="s">
        <v>76</v>
      </c>
      <c r="C99" s="26">
        <v>0</v>
      </c>
      <c r="D99" s="26">
        <v>100</v>
      </c>
    </row>
  </sheetData>
  <mergeCells count="74">
    <mergeCell ref="B39:B42"/>
    <mergeCell ref="B69:O69"/>
    <mergeCell ref="B93:D93"/>
    <mergeCell ref="N2:O9"/>
    <mergeCell ref="B2:C9"/>
    <mergeCell ref="D63:D64"/>
    <mergeCell ref="E63:E64"/>
    <mergeCell ref="F63:F64"/>
    <mergeCell ref="G63:G64"/>
    <mergeCell ref="D65:D66"/>
    <mergeCell ref="E65:E66"/>
    <mergeCell ref="F65:F66"/>
    <mergeCell ref="G65:G66"/>
    <mergeCell ref="E59:E60"/>
    <mergeCell ref="F59:F60"/>
    <mergeCell ref="G59:G60"/>
    <mergeCell ref="D61:D62"/>
    <mergeCell ref="C41:D41"/>
    <mergeCell ref="C42:D42"/>
    <mergeCell ref="O55:P56"/>
    <mergeCell ref="C57:C66"/>
    <mergeCell ref="D57:D58"/>
    <mergeCell ref="E57:E58"/>
    <mergeCell ref="F57:F58"/>
    <mergeCell ref="G57:G58"/>
    <mergeCell ref="D59:D60"/>
    <mergeCell ref="E61:E62"/>
    <mergeCell ref="F61:F62"/>
    <mergeCell ref="G61:G62"/>
    <mergeCell ref="E55:E56"/>
    <mergeCell ref="F55:F56"/>
    <mergeCell ref="G55:G56"/>
    <mergeCell ref="C28:E28"/>
    <mergeCell ref="C29:E29"/>
    <mergeCell ref="B53:O53"/>
    <mergeCell ref="C31:E31"/>
    <mergeCell ref="C32:E32"/>
    <mergeCell ref="B33:E33"/>
    <mergeCell ref="B35:O35"/>
    <mergeCell ref="B37:B38"/>
    <mergeCell ref="C37:G37"/>
    <mergeCell ref="C38:D38"/>
    <mergeCell ref="F41:G41"/>
    <mergeCell ref="F42:G42"/>
    <mergeCell ref="B43:D43"/>
    <mergeCell ref="F43:G43"/>
    <mergeCell ref="C39:D39"/>
    <mergeCell ref="C40:D40"/>
    <mergeCell ref="C23:E23"/>
    <mergeCell ref="C24:E24"/>
    <mergeCell ref="C25:E25"/>
    <mergeCell ref="C26:E26"/>
    <mergeCell ref="C27:E27"/>
    <mergeCell ref="D2:M9"/>
    <mergeCell ref="B10:C10"/>
    <mergeCell ref="D10:O10"/>
    <mergeCell ref="B11:C11"/>
    <mergeCell ref="D11:O11"/>
    <mergeCell ref="B12:C12"/>
    <mergeCell ref="D12:O12"/>
    <mergeCell ref="F38:G38"/>
    <mergeCell ref="F39:G39"/>
    <mergeCell ref="F40:G40"/>
    <mergeCell ref="B13:C13"/>
    <mergeCell ref="D13:O13"/>
    <mergeCell ref="B15:O15"/>
    <mergeCell ref="B17:B18"/>
    <mergeCell ref="C17:G17"/>
    <mergeCell ref="C18:E18"/>
    <mergeCell ref="C30:E30"/>
    <mergeCell ref="C19:E19"/>
    <mergeCell ref="C20:E20"/>
    <mergeCell ref="C21:E21"/>
    <mergeCell ref="C22:E22"/>
  </mergeCell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topLeftCell="A8" workbookViewId="0">
      <selection activeCell="D8" sqref="D8"/>
    </sheetView>
  </sheetViews>
  <sheetFormatPr baseColWidth="10" defaultColWidth="11.44140625" defaultRowHeight="14.4" x14ac:dyDescent="0.3"/>
  <cols>
    <col min="2" max="2" width="24" style="52" customWidth="1"/>
    <col min="3" max="3" width="19.109375" style="52" customWidth="1"/>
    <col min="4" max="4" width="30.6640625" style="52" customWidth="1"/>
  </cols>
  <sheetData>
    <row r="1" spans="1:5" ht="15" thickBot="1" x14ac:dyDescent="0.35">
      <c r="A1" s="32"/>
      <c r="B1" s="211"/>
      <c r="C1" s="211"/>
      <c r="D1" s="211"/>
      <c r="E1" s="32"/>
    </row>
    <row r="2" spans="1:5" ht="15" thickBot="1" x14ac:dyDescent="0.35">
      <c r="A2" s="32"/>
      <c r="B2" s="320" t="s">
        <v>77</v>
      </c>
      <c r="C2" s="321"/>
      <c r="D2" s="322"/>
      <c r="E2" s="32"/>
    </row>
    <row r="3" spans="1:5" ht="15" thickBot="1" x14ac:dyDescent="0.35">
      <c r="A3" s="32"/>
      <c r="B3" s="33" t="s">
        <v>78</v>
      </c>
      <c r="C3" s="34" t="s">
        <v>79</v>
      </c>
      <c r="D3" s="35" t="s">
        <v>80</v>
      </c>
      <c r="E3" s="32"/>
    </row>
    <row r="4" spans="1:5" ht="15" thickBot="1" x14ac:dyDescent="0.35">
      <c r="A4" s="32"/>
      <c r="B4" s="36" t="s">
        <v>81</v>
      </c>
      <c r="C4" s="37" t="s">
        <v>82</v>
      </c>
      <c r="D4" s="38" t="s">
        <v>83</v>
      </c>
      <c r="E4" s="32"/>
    </row>
    <row r="5" spans="1:5" ht="69.599999999999994" thickBot="1" x14ac:dyDescent="0.35">
      <c r="A5" s="32"/>
      <c r="B5" s="36" t="s">
        <v>84</v>
      </c>
      <c r="C5" s="39">
        <v>0</v>
      </c>
      <c r="D5" s="38" t="s">
        <v>85</v>
      </c>
      <c r="E5" s="32"/>
    </row>
    <row r="6" spans="1:5" ht="152.4" thickBot="1" x14ac:dyDescent="0.35">
      <c r="A6" s="32"/>
      <c r="B6" s="36" t="s">
        <v>52</v>
      </c>
      <c r="C6" s="39">
        <v>20</v>
      </c>
      <c r="D6" s="38" t="s">
        <v>86</v>
      </c>
      <c r="E6" s="32"/>
    </row>
    <row r="7" spans="1:5" ht="152.4" thickBot="1" x14ac:dyDescent="0.35">
      <c r="A7" s="32"/>
      <c r="B7" s="36" t="s">
        <v>57</v>
      </c>
      <c r="C7" s="39">
        <v>40</v>
      </c>
      <c r="D7" s="38" t="s">
        <v>87</v>
      </c>
      <c r="E7" s="32"/>
    </row>
    <row r="8" spans="1:5" ht="111" thickBot="1" x14ac:dyDescent="0.35">
      <c r="A8" s="32"/>
      <c r="B8" s="36" t="s">
        <v>88</v>
      </c>
      <c r="C8" s="39">
        <v>60</v>
      </c>
      <c r="D8" s="38" t="s">
        <v>89</v>
      </c>
      <c r="E8" s="32"/>
    </row>
    <row r="9" spans="1:5" ht="83.4" thickBot="1" x14ac:dyDescent="0.35">
      <c r="A9" s="32"/>
      <c r="B9" s="40" t="s">
        <v>90</v>
      </c>
      <c r="C9" s="41">
        <v>80</v>
      </c>
      <c r="D9" s="42" t="s">
        <v>91</v>
      </c>
      <c r="E9" s="32"/>
    </row>
    <row r="10" spans="1:5" ht="69" x14ac:dyDescent="0.3">
      <c r="A10" s="32"/>
      <c r="B10" s="40" t="s">
        <v>62</v>
      </c>
      <c r="C10" s="41">
        <v>100</v>
      </c>
      <c r="D10" s="42" t="s">
        <v>92</v>
      </c>
      <c r="E10" s="32"/>
    </row>
    <row r="11" spans="1:5" x14ac:dyDescent="0.3">
      <c r="A11" s="32"/>
      <c r="B11" s="211"/>
      <c r="C11" s="211"/>
      <c r="D11" s="211"/>
      <c r="E11" s="32"/>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1"/>
  <sheetViews>
    <sheetView topLeftCell="A68" zoomScale="80" zoomScaleNormal="80" workbookViewId="0">
      <selection activeCell="A68" sqref="A68:XFD68"/>
    </sheetView>
  </sheetViews>
  <sheetFormatPr baseColWidth="10" defaultColWidth="11.44140625" defaultRowHeight="14.4" x14ac:dyDescent="0.3"/>
  <cols>
    <col min="3" max="3" width="16.44140625" customWidth="1"/>
    <col min="15" max="15" width="26.109375" customWidth="1"/>
    <col min="16" max="16" width="32.44140625" customWidth="1"/>
  </cols>
  <sheetData>
    <row r="1" spans="2:17" ht="15" thickBot="1" x14ac:dyDescent="0.35">
      <c r="B1" s="1"/>
    </row>
    <row r="2" spans="2:17" x14ac:dyDescent="0.3">
      <c r="B2" s="324" t="s">
        <v>1</v>
      </c>
      <c r="C2" s="325"/>
      <c r="D2" s="331" t="s">
        <v>93</v>
      </c>
      <c r="E2" s="332"/>
      <c r="F2" s="332"/>
      <c r="G2" s="332"/>
      <c r="H2" s="332"/>
      <c r="I2" s="332"/>
      <c r="J2" s="332"/>
      <c r="K2" s="332"/>
      <c r="L2" s="332"/>
      <c r="M2" s="332"/>
      <c r="N2" s="332"/>
      <c r="O2" s="324" t="s">
        <v>94</v>
      </c>
      <c r="P2" s="335"/>
    </row>
    <row r="3" spans="2:17" x14ac:dyDescent="0.3">
      <c r="B3" s="326"/>
      <c r="C3" s="327"/>
      <c r="D3" s="333"/>
      <c r="E3" s="334"/>
      <c r="F3" s="334"/>
      <c r="G3" s="334"/>
      <c r="H3" s="334"/>
      <c r="I3" s="334"/>
      <c r="J3" s="334"/>
      <c r="K3" s="334"/>
      <c r="L3" s="334"/>
      <c r="M3" s="334"/>
      <c r="N3" s="334"/>
      <c r="O3" s="326"/>
      <c r="P3" s="336"/>
    </row>
    <row r="4" spans="2:17" x14ac:dyDescent="0.3">
      <c r="B4" s="326"/>
      <c r="C4" s="327"/>
      <c r="D4" s="333"/>
      <c r="E4" s="334"/>
      <c r="F4" s="334"/>
      <c r="G4" s="334"/>
      <c r="H4" s="334"/>
      <c r="I4" s="334"/>
      <c r="J4" s="334"/>
      <c r="K4" s="334"/>
      <c r="L4" s="334"/>
      <c r="M4" s="334"/>
      <c r="N4" s="334"/>
      <c r="O4" s="326"/>
      <c r="P4" s="336"/>
    </row>
    <row r="5" spans="2:17" ht="15" thickBot="1" x14ac:dyDescent="0.35">
      <c r="B5" s="326"/>
      <c r="C5" s="327"/>
      <c r="D5" s="333"/>
      <c r="E5" s="334"/>
      <c r="F5" s="334"/>
      <c r="G5" s="334"/>
      <c r="H5" s="334"/>
      <c r="I5" s="334"/>
      <c r="J5" s="334"/>
      <c r="K5" s="334"/>
      <c r="L5" s="334"/>
      <c r="M5" s="334"/>
      <c r="N5" s="334"/>
      <c r="O5" s="326"/>
      <c r="P5" s="336"/>
    </row>
    <row r="6" spans="2:17" x14ac:dyDescent="0.3">
      <c r="B6" s="326"/>
      <c r="C6" s="328"/>
      <c r="D6" s="338" t="str">
        <f>PORTADA!D10</f>
        <v>UNIDAD NACIONAL DE PROTECCIÓN</v>
      </c>
      <c r="E6" s="339"/>
      <c r="F6" s="339"/>
      <c r="G6" s="339"/>
      <c r="H6" s="339"/>
      <c r="I6" s="339"/>
      <c r="J6" s="339"/>
      <c r="K6" s="339"/>
      <c r="L6" s="339"/>
      <c r="M6" s="339"/>
      <c r="N6" s="339"/>
      <c r="O6" s="326"/>
      <c r="P6" s="336"/>
      <c r="Q6" s="48"/>
    </row>
    <row r="7" spans="2:17" x14ac:dyDescent="0.3">
      <c r="B7" s="326"/>
      <c r="C7" s="328"/>
      <c r="D7" s="340"/>
      <c r="E7" s="341"/>
      <c r="F7" s="341"/>
      <c r="G7" s="341"/>
      <c r="H7" s="341"/>
      <c r="I7" s="341"/>
      <c r="J7" s="341"/>
      <c r="K7" s="341"/>
      <c r="L7" s="341"/>
      <c r="M7" s="341"/>
      <c r="N7" s="341"/>
      <c r="O7" s="326"/>
      <c r="P7" s="336"/>
      <c r="Q7" s="48"/>
    </row>
    <row r="8" spans="2:17" x14ac:dyDescent="0.3">
      <c r="B8" s="326"/>
      <c r="C8" s="328"/>
      <c r="D8" s="340"/>
      <c r="E8" s="341"/>
      <c r="F8" s="341"/>
      <c r="G8" s="341"/>
      <c r="H8" s="341"/>
      <c r="I8" s="341"/>
      <c r="J8" s="341"/>
      <c r="K8" s="341"/>
      <c r="L8" s="341"/>
      <c r="M8" s="341"/>
      <c r="N8" s="341"/>
      <c r="O8" s="326"/>
      <c r="P8" s="336"/>
      <c r="Q8" s="48"/>
    </row>
    <row r="9" spans="2:17" ht="15" thickBot="1" x14ac:dyDescent="0.35">
      <c r="B9" s="329"/>
      <c r="C9" s="330"/>
      <c r="D9" s="342"/>
      <c r="E9" s="343"/>
      <c r="F9" s="343"/>
      <c r="G9" s="343"/>
      <c r="H9" s="343"/>
      <c r="I9" s="343"/>
      <c r="J9" s="343"/>
      <c r="K9" s="343"/>
      <c r="L9" s="343"/>
      <c r="M9" s="343"/>
      <c r="N9" s="343"/>
      <c r="O9" s="329"/>
      <c r="P9" s="337"/>
      <c r="Q9" s="48"/>
    </row>
    <row r="10" spans="2:17" x14ac:dyDescent="0.3">
      <c r="P10" s="48"/>
      <c r="Q10" s="48"/>
    </row>
    <row r="11" spans="2:17" ht="14.4" customHeight="1" x14ac:dyDescent="0.3">
      <c r="B11" s="344" t="s">
        <v>95</v>
      </c>
      <c r="C11" s="345"/>
      <c r="D11" s="345"/>
      <c r="E11" s="345"/>
      <c r="F11" s="345"/>
      <c r="G11" s="345"/>
      <c r="H11" s="345"/>
      <c r="I11" s="345"/>
      <c r="J11" s="345"/>
      <c r="K11" s="345"/>
      <c r="L11" s="345"/>
      <c r="M11" s="345"/>
      <c r="N11" s="345"/>
      <c r="O11" s="345"/>
      <c r="P11" s="345"/>
      <c r="Q11" s="48"/>
    </row>
    <row r="12" spans="2:17" x14ac:dyDescent="0.3">
      <c r="B12" s="323" t="s">
        <v>96</v>
      </c>
      <c r="C12" s="323"/>
      <c r="D12" s="266" t="s">
        <v>97</v>
      </c>
      <c r="E12" s="266"/>
      <c r="F12" s="266"/>
      <c r="G12" s="266"/>
      <c r="H12" s="266"/>
      <c r="I12" s="266"/>
      <c r="J12" s="266"/>
      <c r="K12" s="266"/>
      <c r="L12" s="266"/>
      <c r="M12" s="266"/>
      <c r="N12" s="266"/>
      <c r="O12" s="266"/>
      <c r="P12" s="266"/>
      <c r="Q12" s="48"/>
    </row>
    <row r="13" spans="2:17" x14ac:dyDescent="0.3">
      <c r="B13" s="323" t="s">
        <v>98</v>
      </c>
      <c r="C13" s="323"/>
      <c r="D13" s="350" t="s">
        <v>99</v>
      </c>
      <c r="E13" s="350"/>
      <c r="F13" s="350"/>
      <c r="G13" s="350"/>
      <c r="H13" s="350"/>
      <c r="I13" s="350"/>
      <c r="J13" s="350"/>
      <c r="K13" s="350"/>
      <c r="L13" s="350"/>
      <c r="M13" s="350"/>
      <c r="N13" s="350"/>
      <c r="O13" s="350"/>
      <c r="P13" s="350"/>
    </row>
    <row r="14" spans="2:17" x14ac:dyDescent="0.3">
      <c r="B14" s="323" t="s">
        <v>100</v>
      </c>
      <c r="C14" s="323"/>
      <c r="D14" s="351"/>
      <c r="E14" s="266"/>
      <c r="F14" s="266"/>
      <c r="G14" s="266"/>
      <c r="H14" s="266"/>
      <c r="I14" s="266"/>
      <c r="J14" s="266"/>
      <c r="K14" s="266"/>
      <c r="L14" s="266"/>
      <c r="M14" s="266"/>
      <c r="N14" s="266"/>
      <c r="O14" s="266"/>
      <c r="P14" s="266"/>
    </row>
    <row r="15" spans="2:17" x14ac:dyDescent="0.3">
      <c r="B15" s="323" t="s">
        <v>101</v>
      </c>
      <c r="C15" s="323"/>
      <c r="D15" s="352"/>
      <c r="E15" s="266"/>
      <c r="F15" s="266"/>
      <c r="G15" s="266"/>
      <c r="H15" s="266"/>
      <c r="I15" s="266"/>
      <c r="J15" s="266"/>
      <c r="K15" s="266"/>
      <c r="L15" s="266"/>
      <c r="M15" s="266"/>
      <c r="N15" s="266"/>
      <c r="O15" s="266"/>
      <c r="P15" s="266"/>
    </row>
    <row r="16" spans="2:17" x14ac:dyDescent="0.3">
      <c r="B16" s="323" t="s">
        <v>102</v>
      </c>
      <c r="C16" s="323"/>
      <c r="D16" s="352"/>
      <c r="E16" s="266"/>
      <c r="F16" s="266"/>
      <c r="G16" s="266"/>
      <c r="H16" s="266"/>
      <c r="I16" s="266"/>
      <c r="J16" s="266"/>
      <c r="K16" s="266"/>
      <c r="L16" s="266"/>
      <c r="M16" s="266"/>
      <c r="N16" s="266"/>
      <c r="O16" s="266"/>
      <c r="P16" s="266"/>
    </row>
    <row r="17" spans="1:17" x14ac:dyDescent="0.3">
      <c r="B17" s="49"/>
      <c r="C17" s="49"/>
      <c r="D17" s="50"/>
      <c r="E17" s="50"/>
      <c r="F17" s="50"/>
      <c r="G17" s="50"/>
      <c r="H17" s="50"/>
      <c r="I17" s="50"/>
      <c r="J17" s="50"/>
      <c r="K17" s="50"/>
      <c r="L17" s="50"/>
      <c r="M17" s="50"/>
      <c r="N17" s="50"/>
    </row>
    <row r="18" spans="1:17" x14ac:dyDescent="0.3">
      <c r="B18" s="344" t="s">
        <v>103</v>
      </c>
      <c r="C18" s="345"/>
      <c r="D18" s="345"/>
      <c r="E18" s="345"/>
      <c r="F18" s="345"/>
      <c r="G18" s="345"/>
      <c r="H18" s="345"/>
      <c r="I18" s="345"/>
      <c r="J18" s="345"/>
      <c r="K18" s="345"/>
      <c r="L18" s="345"/>
      <c r="M18" s="345"/>
      <c r="N18" s="345"/>
      <c r="O18" s="345"/>
      <c r="P18" s="345"/>
    </row>
    <row r="19" spans="1:17" ht="15.6" x14ac:dyDescent="0.3">
      <c r="A19" s="51"/>
      <c r="B19" s="346" t="s">
        <v>104</v>
      </c>
      <c r="C19" s="347"/>
      <c r="D19" s="347"/>
      <c r="E19" s="347"/>
      <c r="F19" s="348"/>
      <c r="G19" s="350" t="s">
        <v>105</v>
      </c>
      <c r="H19" s="350"/>
      <c r="I19" s="350"/>
      <c r="J19" s="350"/>
      <c r="K19" s="350"/>
      <c r="L19" s="350"/>
      <c r="M19" s="350"/>
      <c r="N19" s="350"/>
      <c r="O19" s="350"/>
      <c r="P19" s="350"/>
      <c r="Q19" s="51"/>
    </row>
    <row r="20" spans="1:17" ht="18" x14ac:dyDescent="0.3">
      <c r="A20" s="51"/>
      <c r="B20" s="346" t="s">
        <v>106</v>
      </c>
      <c r="C20" s="347"/>
      <c r="D20" s="347"/>
      <c r="E20" s="347"/>
      <c r="F20" s="348"/>
      <c r="G20" s="349"/>
      <c r="H20" s="349"/>
      <c r="I20" s="349"/>
      <c r="J20" s="349"/>
      <c r="K20" s="349"/>
      <c r="L20" s="349"/>
      <c r="M20" s="349"/>
      <c r="N20" s="349"/>
      <c r="O20" s="349"/>
      <c r="P20" s="349"/>
      <c r="Q20" s="51"/>
    </row>
    <row r="21" spans="1:17" ht="18" x14ac:dyDescent="0.3">
      <c r="A21" s="51"/>
      <c r="B21" s="346" t="s">
        <v>107</v>
      </c>
      <c r="C21" s="347"/>
      <c r="D21" s="347"/>
      <c r="E21" s="347"/>
      <c r="F21" s="348"/>
      <c r="G21" s="349"/>
      <c r="H21" s="349"/>
      <c r="I21" s="349"/>
      <c r="J21" s="349"/>
      <c r="K21" s="349"/>
      <c r="L21" s="349"/>
      <c r="M21" s="349"/>
      <c r="N21" s="349"/>
      <c r="O21" s="349"/>
      <c r="P21" s="349"/>
      <c r="Q21" s="51"/>
    </row>
    <row r="22" spans="1:17" ht="15" thickBot="1" x14ac:dyDescent="0.35"/>
    <row r="23" spans="1:17" x14ac:dyDescent="0.3">
      <c r="A23" s="51"/>
      <c r="B23" s="354" t="s">
        <v>108</v>
      </c>
      <c r="C23" s="356" t="s">
        <v>109</v>
      </c>
      <c r="D23" s="356"/>
      <c r="E23" s="356"/>
      <c r="F23" s="356"/>
      <c r="G23" s="356"/>
      <c r="H23" s="356"/>
      <c r="I23" s="356"/>
      <c r="J23" s="356"/>
      <c r="K23" s="356"/>
      <c r="L23" s="356"/>
      <c r="M23" s="356"/>
      <c r="N23" s="356"/>
      <c r="O23" s="357" t="s">
        <v>110</v>
      </c>
      <c r="P23" s="359" t="s">
        <v>111</v>
      </c>
      <c r="Q23" s="51"/>
    </row>
    <row r="24" spans="1:17" x14ac:dyDescent="0.3">
      <c r="A24" s="51"/>
      <c r="B24" s="355"/>
      <c r="C24" s="323" t="s">
        <v>112</v>
      </c>
      <c r="D24" s="323"/>
      <c r="E24" s="323"/>
      <c r="F24" s="323"/>
      <c r="G24" s="323"/>
      <c r="H24" s="323"/>
      <c r="I24" s="323"/>
      <c r="J24" s="323"/>
      <c r="K24" s="323"/>
      <c r="L24" s="323"/>
      <c r="M24" s="323"/>
      <c r="N24" s="323"/>
      <c r="O24" s="358"/>
      <c r="P24" s="360"/>
      <c r="Q24" s="51"/>
    </row>
    <row r="25" spans="1:17" x14ac:dyDescent="0.3">
      <c r="A25" s="52"/>
      <c r="B25" s="25">
        <v>1</v>
      </c>
      <c r="C25" s="353" t="s">
        <v>113</v>
      </c>
      <c r="D25" s="353"/>
      <c r="E25" s="353"/>
      <c r="F25" s="353"/>
      <c r="G25" s="353"/>
      <c r="H25" s="353"/>
      <c r="I25" s="353"/>
      <c r="J25" s="353"/>
      <c r="K25" s="353"/>
      <c r="L25" s="353"/>
      <c r="M25" s="353"/>
      <c r="N25" s="353"/>
      <c r="O25" s="25"/>
      <c r="P25" s="53" t="s">
        <v>114</v>
      </c>
      <c r="Q25" s="52"/>
    </row>
    <row r="26" spans="1:17" x14ac:dyDescent="0.3">
      <c r="A26" s="52"/>
      <c r="B26" s="25">
        <v>2</v>
      </c>
      <c r="C26" s="353" t="s">
        <v>98</v>
      </c>
      <c r="D26" s="353"/>
      <c r="E26" s="353"/>
      <c r="F26" s="353"/>
      <c r="G26" s="353"/>
      <c r="H26" s="353"/>
      <c r="I26" s="353"/>
      <c r="J26" s="353"/>
      <c r="K26" s="353"/>
      <c r="L26" s="353"/>
      <c r="M26" s="353"/>
      <c r="N26" s="353"/>
      <c r="O26" s="25"/>
      <c r="P26" s="54"/>
      <c r="Q26" s="52"/>
    </row>
    <row r="27" spans="1:17" ht="31.5" customHeight="1" x14ac:dyDescent="0.3">
      <c r="A27" s="52"/>
      <c r="B27" s="25">
        <v>3</v>
      </c>
      <c r="C27" s="353" t="s">
        <v>115</v>
      </c>
      <c r="D27" s="353"/>
      <c r="E27" s="353"/>
      <c r="F27" s="353"/>
      <c r="G27" s="353"/>
      <c r="H27" s="353"/>
      <c r="I27" s="353"/>
      <c r="J27" s="353"/>
      <c r="K27" s="353"/>
      <c r="L27" s="353"/>
      <c r="M27" s="353"/>
      <c r="N27" s="353"/>
      <c r="O27" s="25"/>
      <c r="P27" s="54"/>
      <c r="Q27" s="52"/>
    </row>
    <row r="28" spans="1:17" x14ac:dyDescent="0.3">
      <c r="A28" s="52"/>
      <c r="B28" s="25">
        <v>4</v>
      </c>
      <c r="C28" s="353" t="s">
        <v>101</v>
      </c>
      <c r="D28" s="353"/>
      <c r="E28" s="353"/>
      <c r="F28" s="353"/>
      <c r="G28" s="353"/>
      <c r="H28" s="353"/>
      <c r="I28" s="353"/>
      <c r="J28" s="353"/>
      <c r="K28" s="353"/>
      <c r="L28" s="353"/>
      <c r="M28" s="353"/>
      <c r="N28" s="353"/>
      <c r="O28" s="25"/>
      <c r="P28" s="54"/>
      <c r="Q28" s="52"/>
    </row>
    <row r="29" spans="1:17" x14ac:dyDescent="0.3">
      <c r="A29" s="52"/>
      <c r="B29" s="25">
        <v>5</v>
      </c>
      <c r="C29" s="353" t="s">
        <v>116</v>
      </c>
      <c r="D29" s="353"/>
      <c r="E29" s="353"/>
      <c r="F29" s="353"/>
      <c r="G29" s="353"/>
      <c r="H29" s="353"/>
      <c r="I29" s="353"/>
      <c r="J29" s="353"/>
      <c r="K29" s="353"/>
      <c r="L29" s="353"/>
      <c r="M29" s="353"/>
      <c r="N29" s="353"/>
      <c r="O29" s="25"/>
      <c r="P29" s="54"/>
      <c r="Q29" s="52"/>
    </row>
    <row r="30" spans="1:17" x14ac:dyDescent="0.3">
      <c r="A30" s="52"/>
      <c r="B30" s="25">
        <v>6</v>
      </c>
      <c r="C30" s="353" t="s">
        <v>117</v>
      </c>
      <c r="D30" s="353"/>
      <c r="E30" s="353"/>
      <c r="F30" s="353"/>
      <c r="G30" s="353"/>
      <c r="H30" s="353"/>
      <c r="I30" s="353"/>
      <c r="J30" s="353"/>
      <c r="K30" s="353"/>
      <c r="L30" s="353"/>
      <c r="M30" s="353"/>
      <c r="N30" s="353"/>
      <c r="O30" s="25"/>
      <c r="P30" s="54"/>
      <c r="Q30" s="52"/>
    </row>
    <row r="31" spans="1:17" x14ac:dyDescent="0.3">
      <c r="A31" s="52"/>
      <c r="B31" s="25">
        <v>7</v>
      </c>
      <c r="C31" s="353" t="s">
        <v>118</v>
      </c>
      <c r="D31" s="353"/>
      <c r="E31" s="353"/>
      <c r="F31" s="353"/>
      <c r="G31" s="353"/>
      <c r="H31" s="353"/>
      <c r="I31" s="353"/>
      <c r="J31" s="353"/>
      <c r="K31" s="353"/>
      <c r="L31" s="353"/>
      <c r="M31" s="353"/>
      <c r="N31" s="353"/>
      <c r="O31" s="25"/>
      <c r="P31" s="54"/>
      <c r="Q31" s="52"/>
    </row>
    <row r="32" spans="1:17" ht="27" customHeight="1" x14ac:dyDescent="0.3">
      <c r="A32" s="52"/>
      <c r="B32" s="25">
        <v>8</v>
      </c>
      <c r="C32" s="353" t="s">
        <v>119</v>
      </c>
      <c r="D32" s="353"/>
      <c r="E32" s="353"/>
      <c r="F32" s="353"/>
      <c r="G32" s="353"/>
      <c r="H32" s="353"/>
      <c r="I32" s="353"/>
      <c r="J32" s="353"/>
      <c r="K32" s="353"/>
      <c r="L32" s="353"/>
      <c r="M32" s="353"/>
      <c r="N32" s="353"/>
      <c r="O32" s="25"/>
      <c r="P32" s="54"/>
      <c r="Q32" s="52"/>
    </row>
    <row r="33" spans="1:17" ht="27" customHeight="1" x14ac:dyDescent="0.3">
      <c r="A33" s="52"/>
      <c r="B33" s="25">
        <v>9</v>
      </c>
      <c r="C33" s="353" t="s">
        <v>120</v>
      </c>
      <c r="D33" s="353"/>
      <c r="E33" s="353"/>
      <c r="F33" s="353"/>
      <c r="G33" s="353"/>
      <c r="H33" s="353"/>
      <c r="I33" s="353"/>
      <c r="J33" s="353"/>
      <c r="K33" s="353"/>
      <c r="L33" s="353"/>
      <c r="M33" s="353"/>
      <c r="N33" s="353"/>
      <c r="O33" s="25"/>
      <c r="P33" s="54"/>
      <c r="Q33" s="52"/>
    </row>
    <row r="34" spans="1:17" x14ac:dyDescent="0.3">
      <c r="A34" s="52"/>
      <c r="B34" s="25">
        <v>10</v>
      </c>
      <c r="C34" s="361" t="s">
        <v>121</v>
      </c>
      <c r="D34" s="361"/>
      <c r="E34" s="361"/>
      <c r="F34" s="361"/>
      <c r="G34" s="361"/>
      <c r="H34" s="361"/>
      <c r="I34" s="361"/>
      <c r="J34" s="361"/>
      <c r="K34" s="361"/>
      <c r="L34" s="361"/>
      <c r="M34" s="361"/>
      <c r="N34" s="361"/>
      <c r="O34" s="55"/>
      <c r="P34" s="56"/>
      <c r="Q34" s="52"/>
    </row>
    <row r="35" spans="1:17" x14ac:dyDescent="0.3">
      <c r="A35" s="52"/>
      <c r="B35" s="25">
        <v>11</v>
      </c>
      <c r="C35" s="353" t="s">
        <v>122</v>
      </c>
      <c r="D35" s="353"/>
      <c r="E35" s="353"/>
      <c r="F35" s="353"/>
      <c r="G35" s="353"/>
      <c r="H35" s="353"/>
      <c r="I35" s="353"/>
      <c r="J35" s="353"/>
      <c r="K35" s="353"/>
      <c r="L35" s="353"/>
      <c r="M35" s="353"/>
      <c r="N35" s="353"/>
      <c r="O35" s="25"/>
      <c r="P35" s="54"/>
      <c r="Q35" s="52"/>
    </row>
    <row r="36" spans="1:17" x14ac:dyDescent="0.3">
      <c r="A36" s="52"/>
      <c r="B36" s="25">
        <v>12</v>
      </c>
      <c r="C36" s="353" t="s">
        <v>123</v>
      </c>
      <c r="D36" s="353"/>
      <c r="E36" s="353"/>
      <c r="F36" s="353"/>
      <c r="G36" s="353"/>
      <c r="H36" s="353"/>
      <c r="I36" s="353"/>
      <c r="J36" s="353"/>
      <c r="K36" s="353"/>
      <c r="L36" s="353"/>
      <c r="M36" s="353"/>
      <c r="N36" s="353"/>
      <c r="O36" s="25"/>
      <c r="P36" s="54"/>
      <c r="Q36" s="52"/>
    </row>
    <row r="37" spans="1:17" x14ac:dyDescent="0.3">
      <c r="A37" s="52"/>
      <c r="B37" s="25">
        <v>13</v>
      </c>
      <c r="C37" s="353" t="s">
        <v>124</v>
      </c>
      <c r="D37" s="353"/>
      <c r="E37" s="353"/>
      <c r="F37" s="353"/>
      <c r="G37" s="353"/>
      <c r="H37" s="353"/>
      <c r="I37" s="353"/>
      <c r="J37" s="353"/>
      <c r="K37" s="353"/>
      <c r="L37" s="353"/>
      <c r="M37" s="353"/>
      <c r="N37" s="353"/>
      <c r="O37" s="25"/>
      <c r="P37" s="54"/>
      <c r="Q37" s="52"/>
    </row>
    <row r="38" spans="1:17" x14ac:dyDescent="0.3">
      <c r="A38" s="52"/>
      <c r="B38" s="25">
        <v>14</v>
      </c>
      <c r="C38" s="353" t="s">
        <v>125</v>
      </c>
      <c r="D38" s="353"/>
      <c r="E38" s="353"/>
      <c r="F38" s="353"/>
      <c r="G38" s="353"/>
      <c r="H38" s="353"/>
      <c r="I38" s="353"/>
      <c r="J38" s="353"/>
      <c r="K38" s="353"/>
      <c r="L38" s="353"/>
      <c r="M38" s="353"/>
      <c r="N38" s="353"/>
      <c r="O38" s="25"/>
      <c r="P38" s="54"/>
      <c r="Q38" s="52"/>
    </row>
    <row r="39" spans="1:17" x14ac:dyDescent="0.3">
      <c r="A39" s="52"/>
      <c r="B39" s="25">
        <v>15</v>
      </c>
      <c r="C39" s="353" t="s">
        <v>126</v>
      </c>
      <c r="D39" s="353"/>
      <c r="E39" s="353"/>
      <c r="F39" s="353"/>
      <c r="G39" s="353"/>
      <c r="H39" s="353"/>
      <c r="I39" s="353"/>
      <c r="J39" s="353"/>
      <c r="K39" s="353"/>
      <c r="L39" s="353"/>
      <c r="M39" s="353"/>
      <c r="N39" s="353"/>
      <c r="O39" s="25"/>
      <c r="P39" s="56"/>
      <c r="Q39" s="52"/>
    </row>
    <row r="40" spans="1:17" x14ac:dyDescent="0.3">
      <c r="A40" s="52"/>
      <c r="B40" s="25">
        <v>16</v>
      </c>
      <c r="C40" s="353" t="s">
        <v>127</v>
      </c>
      <c r="D40" s="353"/>
      <c r="E40" s="353"/>
      <c r="F40" s="353"/>
      <c r="G40" s="353"/>
      <c r="H40" s="353"/>
      <c r="I40" s="353"/>
      <c r="J40" s="353"/>
      <c r="K40" s="353"/>
      <c r="L40" s="353"/>
      <c r="M40" s="353"/>
      <c r="N40" s="353"/>
      <c r="O40" s="25"/>
      <c r="P40" s="56"/>
      <c r="Q40" s="52"/>
    </row>
    <row r="41" spans="1:17" x14ac:dyDescent="0.3">
      <c r="A41" s="52"/>
      <c r="B41" s="25">
        <v>17</v>
      </c>
      <c r="C41" s="353" t="s">
        <v>128</v>
      </c>
      <c r="D41" s="353"/>
      <c r="E41" s="353"/>
      <c r="F41" s="353"/>
      <c r="G41" s="353"/>
      <c r="H41" s="353"/>
      <c r="I41" s="353"/>
      <c r="J41" s="353"/>
      <c r="K41" s="353"/>
      <c r="L41" s="353"/>
      <c r="M41" s="353"/>
      <c r="N41" s="353"/>
      <c r="O41" s="25"/>
      <c r="P41" s="56"/>
      <c r="Q41" s="52"/>
    </row>
    <row r="42" spans="1:17" ht="30.75" customHeight="1" x14ac:dyDescent="0.3">
      <c r="A42" s="52"/>
      <c r="B42" s="25">
        <v>18</v>
      </c>
      <c r="C42" s="353" t="s">
        <v>129</v>
      </c>
      <c r="D42" s="353"/>
      <c r="E42" s="353"/>
      <c r="F42" s="353"/>
      <c r="G42" s="353"/>
      <c r="H42" s="353"/>
      <c r="I42" s="353"/>
      <c r="J42" s="353"/>
      <c r="K42" s="353"/>
      <c r="L42" s="353"/>
      <c r="M42" s="353"/>
      <c r="N42" s="353"/>
      <c r="O42" s="25"/>
      <c r="P42" s="54"/>
      <c r="Q42" s="52"/>
    </row>
    <row r="43" spans="1:17" x14ac:dyDescent="0.3">
      <c r="A43" s="52"/>
      <c r="B43" s="25">
        <v>19</v>
      </c>
      <c r="C43" s="353" t="s">
        <v>130</v>
      </c>
      <c r="D43" s="353"/>
      <c r="E43" s="353"/>
      <c r="F43" s="353"/>
      <c r="G43" s="353"/>
      <c r="H43" s="353"/>
      <c r="I43" s="353"/>
      <c r="J43" s="353"/>
      <c r="K43" s="353"/>
      <c r="L43" s="353"/>
      <c r="M43" s="353"/>
      <c r="N43" s="353"/>
      <c r="O43" s="25"/>
      <c r="P43" s="54"/>
      <c r="Q43" s="52"/>
    </row>
    <row r="44" spans="1:17" x14ac:dyDescent="0.3">
      <c r="A44" s="52"/>
      <c r="B44" s="25">
        <v>20</v>
      </c>
      <c r="C44" s="353" t="s">
        <v>131</v>
      </c>
      <c r="D44" s="353"/>
      <c r="E44" s="353"/>
      <c r="F44" s="353"/>
      <c r="G44" s="353"/>
      <c r="H44" s="353"/>
      <c r="I44" s="353"/>
      <c r="J44" s="353"/>
      <c r="K44" s="353"/>
      <c r="L44" s="353"/>
      <c r="M44" s="353"/>
      <c r="N44" s="353"/>
      <c r="O44" s="25"/>
      <c r="P44" s="54"/>
      <c r="Q44" s="52"/>
    </row>
    <row r="45" spans="1:17" x14ac:dyDescent="0.3">
      <c r="A45" s="52"/>
      <c r="B45" s="25">
        <v>21</v>
      </c>
      <c r="C45" s="353" t="s">
        <v>132</v>
      </c>
      <c r="D45" s="353"/>
      <c r="E45" s="353"/>
      <c r="F45" s="353"/>
      <c r="G45" s="353"/>
      <c r="H45" s="353"/>
      <c r="I45" s="353"/>
      <c r="J45" s="353"/>
      <c r="K45" s="353"/>
      <c r="L45" s="353"/>
      <c r="M45" s="353"/>
      <c r="N45" s="353"/>
      <c r="O45" s="25"/>
      <c r="P45" s="54"/>
      <c r="Q45" s="52"/>
    </row>
    <row r="46" spans="1:17" x14ac:dyDescent="0.3">
      <c r="A46" s="52"/>
      <c r="B46" s="25">
        <v>22</v>
      </c>
      <c r="C46" s="353" t="s">
        <v>133</v>
      </c>
      <c r="D46" s="353"/>
      <c r="E46" s="353"/>
      <c r="F46" s="353"/>
      <c r="G46" s="353"/>
      <c r="H46" s="353"/>
      <c r="I46" s="353"/>
      <c r="J46" s="353"/>
      <c r="K46" s="353"/>
      <c r="L46" s="353"/>
      <c r="M46" s="353"/>
      <c r="N46" s="353"/>
      <c r="O46" s="25"/>
      <c r="P46" s="54"/>
      <c r="Q46" s="52"/>
    </row>
    <row r="47" spans="1:17" x14ac:dyDescent="0.3">
      <c r="A47" s="52"/>
      <c r="B47" s="25">
        <v>23</v>
      </c>
      <c r="C47" s="353" t="s">
        <v>134</v>
      </c>
      <c r="D47" s="353"/>
      <c r="E47" s="353"/>
      <c r="F47" s="353"/>
      <c r="G47" s="353"/>
      <c r="H47" s="353"/>
      <c r="I47" s="353"/>
      <c r="J47" s="353"/>
      <c r="K47" s="353"/>
      <c r="L47" s="353"/>
      <c r="M47" s="353"/>
      <c r="N47" s="353"/>
      <c r="O47" s="25"/>
      <c r="P47" s="54"/>
      <c r="Q47" s="52"/>
    </row>
    <row r="48" spans="1:17" x14ac:dyDescent="0.3">
      <c r="A48" s="52"/>
      <c r="B48" s="25">
        <v>24</v>
      </c>
      <c r="C48" s="353" t="s">
        <v>135</v>
      </c>
      <c r="D48" s="353"/>
      <c r="E48" s="353"/>
      <c r="F48" s="353"/>
      <c r="G48" s="353"/>
      <c r="H48" s="353"/>
      <c r="I48" s="353"/>
      <c r="J48" s="353"/>
      <c r="K48" s="353"/>
      <c r="L48" s="353"/>
      <c r="M48" s="353"/>
      <c r="N48" s="353"/>
      <c r="O48" s="25"/>
      <c r="P48" s="54"/>
      <c r="Q48" s="52"/>
    </row>
    <row r="49" spans="1:17" x14ac:dyDescent="0.3">
      <c r="A49" s="52"/>
      <c r="B49" s="25">
        <v>25</v>
      </c>
      <c r="C49" s="353" t="s">
        <v>136</v>
      </c>
      <c r="D49" s="353"/>
      <c r="E49" s="353"/>
      <c r="F49" s="353"/>
      <c r="G49" s="353"/>
      <c r="H49" s="353"/>
      <c r="I49" s="353"/>
      <c r="J49" s="353"/>
      <c r="K49" s="353"/>
      <c r="L49" s="353"/>
      <c r="M49" s="353"/>
      <c r="N49" s="353"/>
      <c r="O49" s="25"/>
      <c r="P49" s="54"/>
      <c r="Q49" s="52"/>
    </row>
    <row r="50" spans="1:17" x14ac:dyDescent="0.3">
      <c r="A50" s="52"/>
      <c r="B50" s="25">
        <v>26</v>
      </c>
      <c r="C50" s="353" t="s">
        <v>137</v>
      </c>
      <c r="D50" s="353"/>
      <c r="E50" s="353"/>
      <c r="F50" s="353"/>
      <c r="G50" s="353"/>
      <c r="H50" s="353"/>
      <c r="I50" s="353"/>
      <c r="J50" s="353"/>
      <c r="K50" s="353"/>
      <c r="L50" s="353"/>
      <c r="M50" s="353"/>
      <c r="N50" s="353"/>
      <c r="O50" s="25"/>
      <c r="P50" s="54"/>
      <c r="Q50" s="52"/>
    </row>
    <row r="51" spans="1:17" x14ac:dyDescent="0.3">
      <c r="A51" s="52"/>
      <c r="B51" s="25">
        <v>27</v>
      </c>
      <c r="C51" s="353" t="s">
        <v>138</v>
      </c>
      <c r="D51" s="353"/>
      <c r="E51" s="353"/>
      <c r="F51" s="353"/>
      <c r="G51" s="353"/>
      <c r="H51" s="353"/>
      <c r="I51" s="353"/>
      <c r="J51" s="353"/>
      <c r="K51" s="353"/>
      <c r="L51" s="353"/>
      <c r="M51" s="353"/>
      <c r="N51" s="353"/>
      <c r="O51" s="25"/>
      <c r="P51" s="54"/>
      <c r="Q51" s="52"/>
    </row>
    <row r="52" spans="1:17" x14ac:dyDescent="0.3">
      <c r="A52" s="52"/>
      <c r="B52" s="25">
        <v>28</v>
      </c>
      <c r="C52" s="353" t="s">
        <v>139</v>
      </c>
      <c r="D52" s="353"/>
      <c r="E52" s="353"/>
      <c r="F52" s="353"/>
      <c r="G52" s="353"/>
      <c r="H52" s="353"/>
      <c r="I52" s="353"/>
      <c r="J52" s="353"/>
      <c r="K52" s="353"/>
      <c r="L52" s="353"/>
      <c r="M52" s="353"/>
      <c r="N52" s="353"/>
      <c r="O52" s="25"/>
      <c r="P52" s="54"/>
      <c r="Q52" s="52"/>
    </row>
    <row r="53" spans="1:17" x14ac:dyDescent="0.3">
      <c r="A53" s="52"/>
      <c r="B53" s="25">
        <v>29</v>
      </c>
      <c r="C53" s="353" t="s">
        <v>140</v>
      </c>
      <c r="D53" s="353"/>
      <c r="E53" s="353"/>
      <c r="F53" s="353"/>
      <c r="G53" s="353"/>
      <c r="H53" s="353"/>
      <c r="I53" s="353"/>
      <c r="J53" s="353"/>
      <c r="K53" s="353"/>
      <c r="L53" s="353"/>
      <c r="M53" s="353"/>
      <c r="N53" s="353"/>
      <c r="O53" s="25"/>
      <c r="P53" s="54"/>
      <c r="Q53" s="52"/>
    </row>
    <row r="54" spans="1:17" x14ac:dyDescent="0.3">
      <c r="A54" s="52"/>
      <c r="B54" s="25">
        <v>30</v>
      </c>
      <c r="C54" s="353" t="s">
        <v>141</v>
      </c>
      <c r="D54" s="353"/>
      <c r="E54" s="353"/>
      <c r="F54" s="353"/>
      <c r="G54" s="353"/>
      <c r="H54" s="353"/>
      <c r="I54" s="353"/>
      <c r="J54" s="353"/>
      <c r="K54" s="353"/>
      <c r="L54" s="353"/>
      <c r="M54" s="353"/>
      <c r="N54" s="353"/>
      <c r="O54" s="25"/>
      <c r="P54" s="54"/>
      <c r="Q54" s="52"/>
    </row>
    <row r="55" spans="1:17" x14ac:dyDescent="0.3">
      <c r="A55" s="52"/>
      <c r="B55" s="25">
        <v>31</v>
      </c>
      <c r="C55" s="353" t="s">
        <v>142</v>
      </c>
      <c r="D55" s="353"/>
      <c r="E55" s="353"/>
      <c r="F55" s="353"/>
      <c r="G55" s="353"/>
      <c r="H55" s="353"/>
      <c r="I55" s="353"/>
      <c r="J55" s="353"/>
      <c r="K55" s="353"/>
      <c r="L55" s="353"/>
      <c r="M55" s="353"/>
      <c r="N55" s="353"/>
      <c r="O55" s="57"/>
      <c r="P55" s="54"/>
      <c r="Q55" s="52"/>
    </row>
    <row r="56" spans="1:17" x14ac:dyDescent="0.3">
      <c r="A56" s="52"/>
      <c r="B56" s="25">
        <v>32</v>
      </c>
      <c r="C56" s="353" t="s">
        <v>143</v>
      </c>
      <c r="D56" s="353"/>
      <c r="E56" s="353"/>
      <c r="F56" s="353"/>
      <c r="G56" s="353"/>
      <c r="H56" s="353"/>
      <c r="I56" s="353"/>
      <c r="J56" s="353"/>
      <c r="K56" s="353"/>
      <c r="L56" s="353"/>
      <c r="M56" s="353"/>
      <c r="N56" s="353"/>
      <c r="O56" s="57"/>
      <c r="P56" s="54"/>
      <c r="Q56" s="52"/>
    </row>
    <row r="57" spans="1:17" x14ac:dyDescent="0.3">
      <c r="A57" s="52"/>
      <c r="B57" s="25">
        <v>33</v>
      </c>
      <c r="C57" s="353" t="s">
        <v>144</v>
      </c>
      <c r="D57" s="353"/>
      <c r="E57" s="353"/>
      <c r="F57" s="353"/>
      <c r="G57" s="353"/>
      <c r="H57" s="353"/>
      <c r="I57" s="353"/>
      <c r="J57" s="353"/>
      <c r="K57" s="353"/>
      <c r="L57" s="353"/>
      <c r="M57" s="353"/>
      <c r="N57" s="353"/>
      <c r="O57" s="25"/>
      <c r="P57" s="54"/>
      <c r="Q57" s="52"/>
    </row>
    <row r="58" spans="1:17" x14ac:dyDescent="0.3">
      <c r="A58" s="52"/>
      <c r="B58" s="25">
        <v>34</v>
      </c>
      <c r="C58" s="362" t="s">
        <v>145</v>
      </c>
      <c r="D58" s="362"/>
      <c r="E58" s="362"/>
      <c r="F58" s="362"/>
      <c r="G58" s="362"/>
      <c r="H58" s="362"/>
      <c r="I58" s="362"/>
      <c r="J58" s="362"/>
      <c r="K58" s="362"/>
      <c r="L58" s="362"/>
      <c r="M58" s="362"/>
      <c r="N58" s="362"/>
      <c r="O58" s="57"/>
      <c r="P58" s="54"/>
      <c r="Q58" s="52"/>
    </row>
    <row r="59" spans="1:17" x14ac:dyDescent="0.3">
      <c r="A59" s="52"/>
      <c r="B59" s="25"/>
      <c r="C59" s="363" t="s">
        <v>146</v>
      </c>
      <c r="D59" s="363"/>
      <c r="E59" s="363"/>
      <c r="F59" s="363"/>
      <c r="G59" s="363"/>
      <c r="H59" s="363"/>
      <c r="I59" s="363"/>
      <c r="J59" s="363"/>
      <c r="K59" s="363"/>
      <c r="L59" s="363"/>
      <c r="M59" s="363"/>
      <c r="N59" s="363"/>
      <c r="O59" s="25"/>
      <c r="P59" s="54"/>
      <c r="Q59" s="52"/>
    </row>
    <row r="60" spans="1:17" x14ac:dyDescent="0.3">
      <c r="A60" s="52"/>
      <c r="B60" s="25">
        <v>35</v>
      </c>
      <c r="C60" s="353" t="s">
        <v>147</v>
      </c>
      <c r="D60" s="353"/>
      <c r="E60" s="353"/>
      <c r="F60" s="353"/>
      <c r="G60" s="353"/>
      <c r="H60" s="353"/>
      <c r="I60" s="353"/>
      <c r="J60" s="353"/>
      <c r="K60" s="353"/>
      <c r="L60" s="353"/>
      <c r="M60" s="353"/>
      <c r="N60" s="353"/>
      <c r="O60" s="57"/>
      <c r="P60" s="54"/>
      <c r="Q60" s="52"/>
    </row>
    <row r="61" spans="1:17" x14ac:dyDescent="0.3">
      <c r="A61" s="52"/>
      <c r="B61" s="25">
        <v>36</v>
      </c>
      <c r="C61" s="353" t="s">
        <v>148</v>
      </c>
      <c r="D61" s="353"/>
      <c r="E61" s="353"/>
      <c r="F61" s="353"/>
      <c r="G61" s="353"/>
      <c r="H61" s="353"/>
      <c r="I61" s="353"/>
      <c r="J61" s="353"/>
      <c r="K61" s="353"/>
      <c r="L61" s="353"/>
      <c r="M61" s="353"/>
      <c r="N61" s="353"/>
      <c r="O61" s="25"/>
      <c r="P61" s="54"/>
      <c r="Q61" s="52"/>
    </row>
    <row r="62" spans="1:17" x14ac:dyDescent="0.3">
      <c r="A62" s="52"/>
      <c r="B62" s="25">
        <v>37</v>
      </c>
      <c r="C62" s="353" t="s">
        <v>149</v>
      </c>
      <c r="D62" s="353"/>
      <c r="E62" s="353"/>
      <c r="F62" s="353"/>
      <c r="G62" s="353"/>
      <c r="H62" s="353"/>
      <c r="I62" s="353"/>
      <c r="J62" s="353"/>
      <c r="K62" s="353"/>
      <c r="L62" s="353"/>
      <c r="M62" s="353"/>
      <c r="N62" s="353"/>
      <c r="O62" s="25"/>
      <c r="P62" s="54"/>
      <c r="Q62" s="52"/>
    </row>
    <row r="63" spans="1:17" x14ac:dyDescent="0.3">
      <c r="A63" s="52"/>
      <c r="B63" s="25"/>
      <c r="C63" s="363" t="s">
        <v>150</v>
      </c>
      <c r="D63" s="363"/>
      <c r="E63" s="363"/>
      <c r="F63" s="363"/>
      <c r="G63" s="363"/>
      <c r="H63" s="363"/>
      <c r="I63" s="363"/>
      <c r="J63" s="363"/>
      <c r="K63" s="363"/>
      <c r="L63" s="363"/>
      <c r="M63" s="363"/>
      <c r="N63" s="363"/>
      <c r="O63" s="57"/>
      <c r="P63" s="54"/>
      <c r="Q63" s="52"/>
    </row>
    <row r="64" spans="1:17" x14ac:dyDescent="0.3">
      <c r="A64" s="52"/>
      <c r="B64" s="25">
        <v>38</v>
      </c>
      <c r="C64" s="353" t="s">
        <v>151</v>
      </c>
      <c r="D64" s="353" t="s">
        <v>152</v>
      </c>
      <c r="E64" s="353" t="s">
        <v>152</v>
      </c>
      <c r="F64" s="353" t="s">
        <v>152</v>
      </c>
      <c r="G64" s="353" t="s">
        <v>152</v>
      </c>
      <c r="H64" s="353" t="s">
        <v>152</v>
      </c>
      <c r="I64" s="353" t="s">
        <v>152</v>
      </c>
      <c r="J64" s="353" t="s">
        <v>152</v>
      </c>
      <c r="K64" s="353" t="s">
        <v>152</v>
      </c>
      <c r="L64" s="353" t="s">
        <v>152</v>
      </c>
      <c r="M64" s="353" t="s">
        <v>152</v>
      </c>
      <c r="N64" s="353" t="s">
        <v>152</v>
      </c>
      <c r="O64" s="25"/>
      <c r="P64" s="54"/>
      <c r="Q64" s="52"/>
    </row>
    <row r="65" spans="1:17" x14ac:dyDescent="0.3">
      <c r="A65" s="52"/>
      <c r="B65" s="25">
        <v>39</v>
      </c>
      <c r="C65" s="353" t="s">
        <v>153</v>
      </c>
      <c r="D65" s="353" t="s">
        <v>153</v>
      </c>
      <c r="E65" s="353" t="s">
        <v>153</v>
      </c>
      <c r="F65" s="353" t="s">
        <v>153</v>
      </c>
      <c r="G65" s="353" t="s">
        <v>153</v>
      </c>
      <c r="H65" s="353" t="s">
        <v>153</v>
      </c>
      <c r="I65" s="353" t="s">
        <v>153</v>
      </c>
      <c r="J65" s="353" t="s">
        <v>153</v>
      </c>
      <c r="K65" s="353" t="s">
        <v>153</v>
      </c>
      <c r="L65" s="353" t="s">
        <v>153</v>
      </c>
      <c r="M65" s="353" t="s">
        <v>153</v>
      </c>
      <c r="N65" s="353" t="s">
        <v>153</v>
      </c>
      <c r="O65" s="57"/>
      <c r="P65" s="54"/>
      <c r="Q65" s="52"/>
    </row>
    <row r="66" spans="1:17" x14ac:dyDescent="0.3">
      <c r="A66" s="52"/>
      <c r="B66" s="25">
        <v>40</v>
      </c>
      <c r="C66" s="353" t="s">
        <v>154</v>
      </c>
      <c r="D66" s="353" t="s">
        <v>154</v>
      </c>
      <c r="E66" s="353" t="s">
        <v>154</v>
      </c>
      <c r="F66" s="353" t="s">
        <v>154</v>
      </c>
      <c r="G66" s="353" t="s">
        <v>154</v>
      </c>
      <c r="H66" s="353" t="s">
        <v>154</v>
      </c>
      <c r="I66" s="353" t="s">
        <v>154</v>
      </c>
      <c r="J66" s="353" t="s">
        <v>154</v>
      </c>
      <c r="K66" s="353" t="s">
        <v>154</v>
      </c>
      <c r="L66" s="353" t="s">
        <v>154</v>
      </c>
      <c r="M66" s="353" t="s">
        <v>154</v>
      </c>
      <c r="N66" s="353" t="s">
        <v>154</v>
      </c>
      <c r="O66" s="25"/>
      <c r="P66" s="54"/>
      <c r="Q66" s="52"/>
    </row>
    <row r="67" spans="1:17" ht="22.5" customHeight="1" x14ac:dyDescent="0.3">
      <c r="A67" s="52"/>
      <c r="B67" s="25"/>
      <c r="C67" s="363" t="s">
        <v>155</v>
      </c>
      <c r="D67" s="363"/>
      <c r="E67" s="363"/>
      <c r="F67" s="363"/>
      <c r="G67" s="363"/>
      <c r="H67" s="363"/>
      <c r="I67" s="363"/>
      <c r="J67" s="363"/>
      <c r="K67" s="363"/>
      <c r="L67" s="363"/>
      <c r="M67" s="363"/>
      <c r="N67" s="363"/>
      <c r="O67" s="57"/>
      <c r="P67" s="54"/>
      <c r="Q67" s="52"/>
    </row>
    <row r="68" spans="1:17" ht="27" customHeight="1" x14ac:dyDescent="0.3">
      <c r="A68" s="52"/>
      <c r="B68" s="25">
        <v>41</v>
      </c>
      <c r="C68" s="353" t="s">
        <v>156</v>
      </c>
      <c r="D68" s="353"/>
      <c r="E68" s="353"/>
      <c r="F68" s="353"/>
      <c r="G68" s="353"/>
      <c r="H68" s="353"/>
      <c r="I68" s="353"/>
      <c r="J68" s="353"/>
      <c r="K68" s="353"/>
      <c r="L68" s="353"/>
      <c r="M68" s="353"/>
      <c r="N68" s="353"/>
      <c r="O68" s="25"/>
      <c r="P68" s="54"/>
      <c r="Q68" s="52"/>
    </row>
    <row r="69" spans="1:17" ht="36.75" customHeight="1" x14ac:dyDescent="0.3">
      <c r="A69" s="52"/>
      <c r="B69" s="25">
        <v>42</v>
      </c>
      <c r="C69" s="353" t="s">
        <v>157</v>
      </c>
      <c r="D69" s="353"/>
      <c r="E69" s="353"/>
      <c r="F69" s="353"/>
      <c r="G69" s="353"/>
      <c r="H69" s="353"/>
      <c r="I69" s="353"/>
      <c r="J69" s="353"/>
      <c r="K69" s="353"/>
      <c r="L69" s="353"/>
      <c r="M69" s="353"/>
      <c r="N69" s="353"/>
      <c r="O69" s="57"/>
      <c r="P69" s="54"/>
      <c r="Q69" s="52"/>
    </row>
    <row r="70" spans="1:17" ht="43.2" x14ac:dyDescent="0.3">
      <c r="C70" s="367" t="s">
        <v>158</v>
      </c>
      <c r="D70" s="367"/>
      <c r="E70" s="367"/>
      <c r="F70" s="367"/>
      <c r="G70" s="367"/>
      <c r="H70" s="367"/>
      <c r="I70" s="367" t="s">
        <v>159</v>
      </c>
      <c r="J70" s="367"/>
      <c r="K70" s="367" t="s">
        <v>160</v>
      </c>
      <c r="L70" s="367"/>
      <c r="M70" s="367"/>
      <c r="N70" s="58" t="s">
        <v>161</v>
      </c>
    </row>
    <row r="71" spans="1:17" ht="30" customHeight="1" x14ac:dyDescent="0.3">
      <c r="B71" s="25">
        <v>43</v>
      </c>
      <c r="C71" s="364" t="s">
        <v>162</v>
      </c>
      <c r="D71" s="365"/>
      <c r="E71" s="365"/>
      <c r="F71" s="365"/>
      <c r="G71" s="365"/>
      <c r="H71" s="366"/>
      <c r="I71" s="266">
        <v>20</v>
      </c>
      <c r="J71" s="266"/>
      <c r="K71" s="266">
        <v>5</v>
      </c>
      <c r="L71" s="266"/>
      <c r="M71" s="266"/>
      <c r="N71" s="59">
        <f>K71/I71</f>
        <v>0.25</v>
      </c>
    </row>
  </sheetData>
  <mergeCells count="78">
    <mergeCell ref="C71:H71"/>
    <mergeCell ref="I71:J71"/>
    <mergeCell ref="K71:M71"/>
    <mergeCell ref="C62:N62"/>
    <mergeCell ref="C63:N63"/>
    <mergeCell ref="C64:N64"/>
    <mergeCell ref="C65:N65"/>
    <mergeCell ref="C66:N66"/>
    <mergeCell ref="C67:N67"/>
    <mergeCell ref="C68:N68"/>
    <mergeCell ref="C69:N69"/>
    <mergeCell ref="C70:H70"/>
    <mergeCell ref="I70:J70"/>
    <mergeCell ref="K70:M70"/>
    <mergeCell ref="C58:N58"/>
    <mergeCell ref="C59:N59"/>
    <mergeCell ref="C60:N60"/>
    <mergeCell ref="C61:N61"/>
    <mergeCell ref="C52:N52"/>
    <mergeCell ref="C53:N53"/>
    <mergeCell ref="C54:N54"/>
    <mergeCell ref="C55:N55"/>
    <mergeCell ref="C56:N56"/>
    <mergeCell ref="C57:N57"/>
    <mergeCell ref="C42:N42"/>
    <mergeCell ref="C43:N43"/>
    <mergeCell ref="C44:N44"/>
    <mergeCell ref="C45:N45"/>
    <mergeCell ref="C46:N46"/>
    <mergeCell ref="C47:N47"/>
    <mergeCell ref="C48:N48"/>
    <mergeCell ref="C49:N49"/>
    <mergeCell ref="C50:N50"/>
    <mergeCell ref="C51:N51"/>
    <mergeCell ref="C41:N41"/>
    <mergeCell ref="C31:N31"/>
    <mergeCell ref="C32:N32"/>
    <mergeCell ref="C33:N33"/>
    <mergeCell ref="C34:N34"/>
    <mergeCell ref="C35:N35"/>
    <mergeCell ref="C36:N36"/>
    <mergeCell ref="C37:N37"/>
    <mergeCell ref="C38:N38"/>
    <mergeCell ref="C39:N39"/>
    <mergeCell ref="C40:N40"/>
    <mergeCell ref="C30:N30"/>
    <mergeCell ref="B21:F21"/>
    <mergeCell ref="G21:P21"/>
    <mergeCell ref="B23:B24"/>
    <mergeCell ref="C23:N23"/>
    <mergeCell ref="O23:O24"/>
    <mergeCell ref="P23:P24"/>
    <mergeCell ref="C24:N24"/>
    <mergeCell ref="C25:N25"/>
    <mergeCell ref="C26:N26"/>
    <mergeCell ref="C27:N27"/>
    <mergeCell ref="C28:N28"/>
    <mergeCell ref="C29:N29"/>
    <mergeCell ref="B20:F20"/>
    <mergeCell ref="G20:P20"/>
    <mergeCell ref="B13:C13"/>
    <mergeCell ref="D13:P13"/>
    <mergeCell ref="B14:C14"/>
    <mergeCell ref="D14:P14"/>
    <mergeCell ref="B15:C15"/>
    <mergeCell ref="D15:P15"/>
    <mergeCell ref="B16:C16"/>
    <mergeCell ref="D16:P16"/>
    <mergeCell ref="B18:P18"/>
    <mergeCell ref="B19:F19"/>
    <mergeCell ref="G19:P19"/>
    <mergeCell ref="B12:C12"/>
    <mergeCell ref="D12:P12"/>
    <mergeCell ref="B2:C9"/>
    <mergeCell ref="D2:N5"/>
    <mergeCell ref="O2:P9"/>
    <mergeCell ref="D6:N9"/>
    <mergeCell ref="B11:P11"/>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6"/>
  <sheetViews>
    <sheetView topLeftCell="A2" workbookViewId="0">
      <selection activeCell="D41" sqref="D41:D97"/>
    </sheetView>
  </sheetViews>
  <sheetFormatPr baseColWidth="10" defaultColWidth="11.44140625" defaultRowHeight="14.4" x14ac:dyDescent="0.3"/>
  <cols>
    <col min="2" max="2" width="28.33203125" customWidth="1"/>
    <col min="3" max="3" width="41.5546875" style="50" customWidth="1"/>
    <col min="4" max="4" width="35.5546875" customWidth="1"/>
  </cols>
  <sheetData>
    <row r="1" spans="1:7" ht="15" thickBot="1" x14ac:dyDescent="0.35">
      <c r="B1" s="49"/>
      <c r="C1" s="49"/>
    </row>
    <row r="2" spans="1:7" x14ac:dyDescent="0.3">
      <c r="B2" s="372" t="s">
        <v>1</v>
      </c>
      <c r="C2" s="331" t="s">
        <v>163</v>
      </c>
      <c r="D2" s="332"/>
      <c r="E2" s="43"/>
      <c r="F2" s="44"/>
      <c r="G2" s="45"/>
    </row>
    <row r="3" spans="1:7" x14ac:dyDescent="0.3">
      <c r="B3" s="373"/>
      <c r="C3" s="333"/>
      <c r="D3" s="334"/>
      <c r="E3" s="46"/>
      <c r="G3" s="47"/>
    </row>
    <row r="4" spans="1:7" x14ac:dyDescent="0.3">
      <c r="B4" s="373"/>
      <c r="C4" s="333"/>
      <c r="D4" s="334"/>
      <c r="E4" s="46"/>
      <c r="G4" s="47"/>
    </row>
    <row r="5" spans="1:7" x14ac:dyDescent="0.3">
      <c r="B5" s="373"/>
      <c r="C5" s="375"/>
      <c r="D5" s="376"/>
      <c r="E5" s="46"/>
      <c r="G5" s="47"/>
    </row>
    <row r="6" spans="1:7" x14ac:dyDescent="0.3">
      <c r="B6" s="373"/>
      <c r="C6" s="377" t="str">
        <f>PORTADA!D10</f>
        <v>UNIDAD NACIONAL DE PROTECCIÓN</v>
      </c>
      <c r="D6" s="378"/>
      <c r="E6" s="46"/>
      <c r="G6" s="47"/>
    </row>
    <row r="7" spans="1:7" x14ac:dyDescent="0.3">
      <c r="B7" s="373"/>
      <c r="C7" s="379"/>
      <c r="D7" s="380"/>
      <c r="E7" s="46"/>
      <c r="G7" s="47"/>
    </row>
    <row r="8" spans="1:7" x14ac:dyDescent="0.3">
      <c r="B8" s="373"/>
      <c r="C8" s="379"/>
      <c r="D8" s="380"/>
      <c r="E8" s="46"/>
      <c r="G8" s="47"/>
    </row>
    <row r="9" spans="1:7" ht="15" thickBot="1" x14ac:dyDescent="0.35">
      <c r="B9" s="374"/>
      <c r="C9" s="381"/>
      <c r="D9" s="382"/>
      <c r="E9" s="61"/>
      <c r="F9" s="62"/>
      <c r="G9" s="63"/>
    </row>
    <row r="10" spans="1:7" ht="15" thickBot="1" x14ac:dyDescent="0.35">
      <c r="B10" s="49"/>
      <c r="C10" s="49"/>
    </row>
    <row r="11" spans="1:7" ht="15" thickBot="1" x14ac:dyDescent="0.35">
      <c r="B11" s="64" t="s">
        <v>164</v>
      </c>
      <c r="C11" s="65" t="s">
        <v>165</v>
      </c>
      <c r="D11" s="66" t="s">
        <v>166</v>
      </c>
    </row>
    <row r="12" spans="1:7" ht="15.6" x14ac:dyDescent="0.3">
      <c r="A12" s="67"/>
      <c r="B12" s="383" t="s">
        <v>167</v>
      </c>
      <c r="C12" s="71" t="s">
        <v>168</v>
      </c>
      <c r="D12" s="385"/>
      <c r="E12" s="67"/>
      <c r="F12" s="67"/>
      <c r="G12" s="67"/>
    </row>
    <row r="13" spans="1:7" ht="31.2" x14ac:dyDescent="0.3">
      <c r="A13" s="67"/>
      <c r="B13" s="383"/>
      <c r="C13" s="72" t="s">
        <v>169</v>
      </c>
      <c r="D13" s="385"/>
      <c r="E13" s="67"/>
      <c r="F13" s="67"/>
      <c r="G13" s="67"/>
    </row>
    <row r="14" spans="1:7" ht="31.2" x14ac:dyDescent="0.3">
      <c r="A14" s="67"/>
      <c r="B14" s="383"/>
      <c r="C14" s="72" t="s">
        <v>170</v>
      </c>
      <c r="D14" s="385"/>
      <c r="E14" s="67"/>
      <c r="F14" s="67"/>
      <c r="G14" s="67"/>
    </row>
    <row r="15" spans="1:7" ht="15.6" x14ac:dyDescent="0.3">
      <c r="A15" s="67"/>
      <c r="B15" s="383"/>
      <c r="C15" s="71" t="s">
        <v>171</v>
      </c>
      <c r="D15" s="385"/>
      <c r="E15" s="67"/>
      <c r="F15" s="67"/>
      <c r="G15" s="67"/>
    </row>
    <row r="16" spans="1:7" ht="15.6" x14ac:dyDescent="0.3">
      <c r="A16" s="67"/>
      <c r="B16" s="383"/>
      <c r="C16" s="73" t="s">
        <v>172</v>
      </c>
      <c r="D16" s="385"/>
      <c r="E16" s="67"/>
      <c r="F16" s="67"/>
      <c r="G16" s="67"/>
    </row>
    <row r="17" spans="1:7" ht="31.8" thickBot="1" x14ac:dyDescent="0.35">
      <c r="A17" s="67"/>
      <c r="B17" s="384"/>
      <c r="C17" s="74" t="s">
        <v>173</v>
      </c>
      <c r="D17" s="386"/>
      <c r="E17" s="67"/>
      <c r="F17" s="67"/>
      <c r="G17" s="67"/>
    </row>
    <row r="18" spans="1:7" ht="15.6" x14ac:dyDescent="0.3">
      <c r="A18" s="67"/>
      <c r="B18" s="368" t="s">
        <v>174</v>
      </c>
      <c r="C18" s="75" t="s">
        <v>175</v>
      </c>
      <c r="D18" s="370"/>
      <c r="E18" s="67"/>
      <c r="F18" s="67"/>
      <c r="G18" s="67"/>
    </row>
    <row r="19" spans="1:7" ht="16.2" thickBot="1" x14ac:dyDescent="0.35">
      <c r="A19" s="67"/>
      <c r="B19" s="369"/>
      <c r="C19" s="76" t="s">
        <v>176</v>
      </c>
      <c r="D19" s="371"/>
      <c r="E19" s="67"/>
      <c r="F19" s="67"/>
      <c r="G19" s="67"/>
    </row>
    <row r="20" spans="1:7" ht="15.6" x14ac:dyDescent="0.3">
      <c r="A20" s="67"/>
      <c r="B20" s="387" t="s">
        <v>177</v>
      </c>
      <c r="C20" s="77" t="s">
        <v>178</v>
      </c>
      <c r="D20" s="389"/>
      <c r="E20" s="67"/>
      <c r="F20" s="67"/>
      <c r="G20" s="67"/>
    </row>
    <row r="21" spans="1:7" ht="16.2" thickBot="1" x14ac:dyDescent="0.35">
      <c r="A21" s="67"/>
      <c r="B21" s="388"/>
      <c r="C21" s="78" t="s">
        <v>179</v>
      </c>
      <c r="D21" s="390"/>
      <c r="E21" s="67"/>
      <c r="F21" s="67"/>
      <c r="G21" s="67"/>
    </row>
    <row r="22" spans="1:7" ht="15.6" x14ac:dyDescent="0.3">
      <c r="A22" s="67"/>
      <c r="B22" s="391" t="s">
        <v>180</v>
      </c>
      <c r="C22" s="77" t="s">
        <v>178</v>
      </c>
      <c r="D22" s="389"/>
      <c r="E22" s="67"/>
      <c r="F22" s="67"/>
      <c r="G22" s="67"/>
    </row>
    <row r="23" spans="1:7" ht="16.2" thickBot="1" x14ac:dyDescent="0.35">
      <c r="A23" s="67"/>
      <c r="B23" s="388"/>
      <c r="C23" s="78" t="s">
        <v>179</v>
      </c>
      <c r="D23" s="392"/>
      <c r="E23" s="67"/>
      <c r="F23" s="67"/>
      <c r="G23" s="67"/>
    </row>
    <row r="24" spans="1:7" ht="15.6" x14ac:dyDescent="0.3">
      <c r="A24" s="67"/>
      <c r="B24" s="393" t="s">
        <v>181</v>
      </c>
      <c r="C24" s="77" t="s">
        <v>178</v>
      </c>
      <c r="D24" s="371"/>
      <c r="E24" s="67"/>
      <c r="F24" s="67"/>
      <c r="G24" s="67"/>
    </row>
    <row r="25" spans="1:7" ht="16.2" thickBot="1" x14ac:dyDescent="0.35">
      <c r="A25" s="67"/>
      <c r="B25" s="393"/>
      <c r="C25" s="78" t="s">
        <v>179</v>
      </c>
      <c r="D25" s="386"/>
      <c r="E25" s="67"/>
      <c r="F25" s="67"/>
      <c r="G25" s="67"/>
    </row>
    <row r="26" spans="1:7" ht="15.6" x14ac:dyDescent="0.3">
      <c r="A26" s="67"/>
      <c r="B26" s="394" t="s">
        <v>182</v>
      </c>
      <c r="C26" s="75" t="s">
        <v>29</v>
      </c>
      <c r="D26" s="395"/>
      <c r="E26" s="67"/>
      <c r="F26" s="67"/>
      <c r="G26" s="67"/>
    </row>
    <row r="27" spans="1:7" ht="31.2" x14ac:dyDescent="0.3">
      <c r="A27" s="67"/>
      <c r="B27" s="383"/>
      <c r="C27" s="72" t="s">
        <v>183</v>
      </c>
      <c r="D27" s="385"/>
      <c r="E27" s="67"/>
      <c r="F27" s="67"/>
      <c r="G27" s="67"/>
    </row>
    <row r="28" spans="1:7" ht="31.8" thickBot="1" x14ac:dyDescent="0.35">
      <c r="A28" s="67"/>
      <c r="B28" s="384"/>
      <c r="C28" s="68" t="s">
        <v>184</v>
      </c>
      <c r="D28" s="386"/>
      <c r="E28" s="67"/>
      <c r="F28" s="67"/>
      <c r="G28" s="67"/>
    </row>
    <row r="29" spans="1:7" ht="46.8" x14ac:dyDescent="0.3">
      <c r="A29" s="67"/>
      <c r="B29" s="394" t="s">
        <v>185</v>
      </c>
      <c r="C29" s="75" t="s">
        <v>186</v>
      </c>
      <c r="D29" s="395"/>
      <c r="E29" s="67"/>
      <c r="F29" s="67"/>
      <c r="G29" s="67"/>
    </row>
    <row r="30" spans="1:7" ht="31.2" x14ac:dyDescent="0.3">
      <c r="A30" s="67"/>
      <c r="B30" s="383"/>
      <c r="C30" s="72" t="s">
        <v>187</v>
      </c>
      <c r="D30" s="385"/>
      <c r="E30" s="67"/>
      <c r="F30" s="67"/>
      <c r="G30" s="67"/>
    </row>
    <row r="31" spans="1:7" ht="31.2" x14ac:dyDescent="0.3">
      <c r="A31" s="67"/>
      <c r="B31" s="383"/>
      <c r="C31" s="72" t="s">
        <v>188</v>
      </c>
      <c r="D31" s="385"/>
      <c r="E31" s="67"/>
      <c r="F31" s="67"/>
      <c r="G31" s="67"/>
    </row>
    <row r="32" spans="1:7" ht="31.2" x14ac:dyDescent="0.3">
      <c r="A32" s="67"/>
      <c r="B32" s="383"/>
      <c r="C32" s="72" t="s">
        <v>189</v>
      </c>
      <c r="D32" s="385"/>
      <c r="E32" s="67"/>
      <c r="F32" s="67"/>
      <c r="G32" s="67"/>
    </row>
    <row r="33" spans="1:7" ht="46.8" x14ac:dyDescent="0.3">
      <c r="A33" s="67"/>
      <c r="B33" s="383"/>
      <c r="C33" s="72" t="s">
        <v>190</v>
      </c>
      <c r="D33" s="385"/>
      <c r="E33" s="67"/>
      <c r="F33" s="67"/>
      <c r="G33" s="67"/>
    </row>
    <row r="34" spans="1:7" ht="15.6" x14ac:dyDescent="0.3">
      <c r="A34" s="67"/>
      <c r="B34" s="383"/>
      <c r="C34" s="72" t="s">
        <v>191</v>
      </c>
      <c r="D34" s="385"/>
      <c r="E34" s="67"/>
      <c r="F34" s="67"/>
      <c r="G34" s="67"/>
    </row>
    <row r="35" spans="1:7" ht="31.8" thickBot="1" x14ac:dyDescent="0.35">
      <c r="A35" s="67"/>
      <c r="B35" s="384"/>
      <c r="C35" s="68" t="s">
        <v>192</v>
      </c>
      <c r="D35" s="386"/>
      <c r="E35" s="67"/>
      <c r="F35" s="67"/>
      <c r="G35" s="67"/>
    </row>
    <row r="36" spans="1:7" ht="15.6" x14ac:dyDescent="0.3">
      <c r="A36" s="67"/>
      <c r="B36" s="368" t="s">
        <v>193</v>
      </c>
      <c r="C36" s="75" t="s">
        <v>21</v>
      </c>
      <c r="D36" s="395"/>
      <c r="E36" s="67"/>
      <c r="F36" s="67"/>
      <c r="G36" s="67"/>
    </row>
    <row r="37" spans="1:7" ht="15.6" x14ac:dyDescent="0.3">
      <c r="A37" s="67"/>
      <c r="B37" s="396"/>
      <c r="C37" s="72" t="s">
        <v>194</v>
      </c>
      <c r="D37" s="385"/>
      <c r="E37" s="67"/>
      <c r="F37" s="67"/>
      <c r="G37" s="67"/>
    </row>
    <row r="38" spans="1:7" ht="15.6" x14ac:dyDescent="0.3">
      <c r="A38" s="67"/>
      <c r="B38" s="396"/>
      <c r="C38" s="72" t="s">
        <v>195</v>
      </c>
      <c r="D38" s="385"/>
      <c r="E38" s="67"/>
      <c r="F38" s="67"/>
      <c r="G38" s="67"/>
    </row>
    <row r="39" spans="1:7" ht="15.6" x14ac:dyDescent="0.3">
      <c r="A39" s="67"/>
      <c r="B39" s="396"/>
      <c r="C39" s="72" t="s">
        <v>196</v>
      </c>
      <c r="D39" s="399"/>
      <c r="E39" s="67"/>
      <c r="F39" s="67"/>
      <c r="G39" s="67"/>
    </row>
    <row r="40" spans="1:7" ht="16.2" thickBot="1" x14ac:dyDescent="0.35">
      <c r="A40" s="67"/>
      <c r="B40" s="397"/>
      <c r="C40" s="68" t="s">
        <v>197</v>
      </c>
      <c r="D40" s="68"/>
      <c r="E40" s="67"/>
      <c r="F40" s="67"/>
      <c r="G40" s="67"/>
    </row>
    <row r="41" spans="1:7" ht="31.2" x14ac:dyDescent="0.3">
      <c r="A41" s="67"/>
      <c r="B41" s="394" t="s">
        <v>198</v>
      </c>
      <c r="C41" s="75" t="s">
        <v>199</v>
      </c>
      <c r="D41" s="395"/>
      <c r="E41" s="67"/>
      <c r="F41" s="67"/>
      <c r="G41" s="67"/>
    </row>
    <row r="42" spans="1:7" ht="31.2" x14ac:dyDescent="0.3">
      <c r="A42" s="67"/>
      <c r="B42" s="383"/>
      <c r="C42" s="71" t="s">
        <v>200</v>
      </c>
      <c r="D42" s="385"/>
      <c r="E42" s="67"/>
      <c r="F42" s="67"/>
      <c r="G42" s="67"/>
    </row>
    <row r="43" spans="1:7" ht="15.6" x14ac:dyDescent="0.3">
      <c r="A43" s="67"/>
      <c r="B43" s="383"/>
      <c r="C43" s="71" t="s">
        <v>201</v>
      </c>
      <c r="D43" s="385"/>
      <c r="E43" s="67"/>
      <c r="F43" s="67"/>
      <c r="G43" s="67"/>
    </row>
    <row r="44" spans="1:7" ht="15.6" x14ac:dyDescent="0.3">
      <c r="A44" s="67"/>
      <c r="B44" s="383"/>
      <c r="C44" s="72" t="s">
        <v>202</v>
      </c>
      <c r="D44" s="385"/>
      <c r="E44" s="67"/>
      <c r="F44" s="67"/>
      <c r="G44" s="67"/>
    </row>
    <row r="45" spans="1:7" ht="15.6" x14ac:dyDescent="0.3">
      <c r="A45" s="67"/>
      <c r="B45" s="383"/>
      <c r="C45" s="72" t="s">
        <v>203</v>
      </c>
      <c r="D45" s="385"/>
      <c r="E45" s="67"/>
      <c r="F45" s="67"/>
      <c r="G45" s="67"/>
    </row>
    <row r="46" spans="1:7" ht="15.6" x14ac:dyDescent="0.3">
      <c r="A46" s="67"/>
      <c r="B46" s="383"/>
      <c r="C46" s="72" t="s">
        <v>204</v>
      </c>
      <c r="D46" s="385"/>
      <c r="E46" s="67"/>
      <c r="F46" s="67"/>
      <c r="G46" s="67"/>
    </row>
    <row r="47" spans="1:7" ht="15.6" x14ac:dyDescent="0.3">
      <c r="A47" s="67"/>
      <c r="B47" s="383"/>
      <c r="C47" s="71" t="s">
        <v>205</v>
      </c>
      <c r="D47" s="385"/>
      <c r="E47" s="67"/>
      <c r="F47" s="67"/>
      <c r="G47" s="67"/>
    </row>
    <row r="48" spans="1:7" ht="15.6" x14ac:dyDescent="0.3">
      <c r="A48" s="67"/>
      <c r="B48" s="383"/>
      <c r="C48" s="71" t="s">
        <v>171</v>
      </c>
      <c r="D48" s="385"/>
      <c r="E48" s="67"/>
      <c r="F48" s="67"/>
      <c r="G48" s="67"/>
    </row>
    <row r="49" spans="1:7" ht="31.2" x14ac:dyDescent="0.3">
      <c r="A49" s="67"/>
      <c r="B49" s="383"/>
      <c r="C49" s="72" t="s">
        <v>206</v>
      </c>
      <c r="D49" s="385"/>
      <c r="E49" s="67"/>
      <c r="F49" s="67"/>
      <c r="G49" s="67"/>
    </row>
    <row r="50" spans="1:7" ht="15.6" x14ac:dyDescent="0.3">
      <c r="A50" s="67"/>
      <c r="B50" s="383"/>
      <c r="C50" s="71" t="s">
        <v>17</v>
      </c>
      <c r="D50" s="385"/>
      <c r="E50" s="67"/>
      <c r="F50" s="67"/>
      <c r="G50" s="67"/>
    </row>
    <row r="51" spans="1:7" ht="15.6" x14ac:dyDescent="0.3">
      <c r="A51" s="67"/>
      <c r="B51" s="383"/>
      <c r="C51" s="71" t="s">
        <v>19</v>
      </c>
      <c r="D51" s="385"/>
      <c r="E51" s="67"/>
      <c r="F51" s="67"/>
      <c r="G51" s="67"/>
    </row>
    <row r="52" spans="1:7" ht="15.6" x14ac:dyDescent="0.3">
      <c r="A52" s="67"/>
      <c r="B52" s="383"/>
      <c r="C52" s="71" t="s">
        <v>21</v>
      </c>
      <c r="D52" s="385"/>
      <c r="E52" s="67"/>
      <c r="F52" s="67"/>
      <c r="G52" s="67"/>
    </row>
    <row r="53" spans="1:7" ht="15.6" x14ac:dyDescent="0.3">
      <c r="A53" s="67"/>
      <c r="B53" s="383"/>
      <c r="C53" s="71" t="s">
        <v>23</v>
      </c>
      <c r="D53" s="385"/>
      <c r="E53" s="67"/>
      <c r="F53" s="67"/>
      <c r="G53" s="67"/>
    </row>
    <row r="54" spans="1:7" ht="31.2" x14ac:dyDescent="0.3">
      <c r="A54" s="67"/>
      <c r="B54" s="383"/>
      <c r="C54" s="72" t="s">
        <v>207</v>
      </c>
      <c r="D54" s="385"/>
      <c r="E54" s="67"/>
      <c r="F54" s="67"/>
      <c r="G54" s="67"/>
    </row>
    <row r="55" spans="1:7" ht="31.2" x14ac:dyDescent="0.3">
      <c r="A55" s="67"/>
      <c r="B55" s="383"/>
      <c r="C55" s="72" t="s">
        <v>208</v>
      </c>
      <c r="D55" s="385"/>
      <c r="E55" s="67"/>
      <c r="F55" s="67"/>
      <c r="G55" s="67"/>
    </row>
    <row r="56" spans="1:7" ht="15.6" x14ac:dyDescent="0.3">
      <c r="A56" s="67"/>
      <c r="B56" s="383"/>
      <c r="C56" s="72" t="s">
        <v>209</v>
      </c>
      <c r="D56" s="385"/>
      <c r="E56" s="67"/>
      <c r="F56" s="67"/>
      <c r="G56" s="67"/>
    </row>
    <row r="57" spans="1:7" ht="15.6" x14ac:dyDescent="0.3">
      <c r="A57" s="67"/>
      <c r="B57" s="383"/>
      <c r="C57" s="72" t="s">
        <v>210</v>
      </c>
      <c r="D57" s="385"/>
      <c r="E57" s="67"/>
      <c r="F57" s="67"/>
      <c r="G57" s="67"/>
    </row>
    <row r="58" spans="1:7" ht="31.2" x14ac:dyDescent="0.3">
      <c r="A58" s="67"/>
      <c r="B58" s="383"/>
      <c r="C58" s="72" t="s">
        <v>211</v>
      </c>
      <c r="D58" s="385"/>
      <c r="E58" s="67"/>
      <c r="F58" s="67"/>
      <c r="G58" s="67"/>
    </row>
    <row r="59" spans="1:7" ht="31.2" x14ac:dyDescent="0.3">
      <c r="A59" s="67"/>
      <c r="B59" s="383"/>
      <c r="C59" s="72" t="s">
        <v>212</v>
      </c>
      <c r="D59" s="385"/>
      <c r="E59" s="67"/>
      <c r="F59" s="67"/>
      <c r="G59" s="67"/>
    </row>
    <row r="60" spans="1:7" ht="15.6" x14ac:dyDescent="0.3">
      <c r="A60" s="67"/>
      <c r="B60" s="383"/>
      <c r="C60" s="72" t="s">
        <v>213</v>
      </c>
      <c r="D60" s="385"/>
      <c r="E60" s="67"/>
      <c r="F60" s="67"/>
      <c r="G60" s="67"/>
    </row>
    <row r="61" spans="1:7" ht="15.6" x14ac:dyDescent="0.3">
      <c r="A61" s="67"/>
      <c r="B61" s="383"/>
      <c r="C61" s="72" t="s">
        <v>214</v>
      </c>
      <c r="D61" s="385"/>
      <c r="E61" s="67"/>
      <c r="F61" s="67"/>
      <c r="G61" s="67"/>
    </row>
    <row r="62" spans="1:7" ht="15.6" x14ac:dyDescent="0.3">
      <c r="A62" s="67"/>
      <c r="B62" s="383"/>
      <c r="C62" s="72" t="s">
        <v>215</v>
      </c>
      <c r="D62" s="385"/>
      <c r="E62" s="67"/>
      <c r="F62" s="67"/>
      <c r="G62" s="67"/>
    </row>
    <row r="63" spans="1:7" ht="15.6" x14ac:dyDescent="0.3">
      <c r="A63" s="67"/>
      <c r="B63" s="383"/>
      <c r="C63" s="72" t="s">
        <v>216</v>
      </c>
      <c r="D63" s="385"/>
      <c r="E63" s="67"/>
      <c r="F63" s="67"/>
      <c r="G63" s="67"/>
    </row>
    <row r="64" spans="1:7" ht="15.6" x14ac:dyDescent="0.3">
      <c r="A64" s="67"/>
      <c r="B64" s="383"/>
      <c r="C64" s="72" t="s">
        <v>217</v>
      </c>
      <c r="D64" s="385"/>
      <c r="E64" s="67"/>
      <c r="F64" s="67"/>
      <c r="G64" s="67"/>
    </row>
    <row r="65" spans="1:7" ht="15.6" x14ac:dyDescent="0.3">
      <c r="A65" s="67"/>
      <c r="B65" s="383"/>
      <c r="C65" s="72" t="s">
        <v>218</v>
      </c>
      <c r="D65" s="385"/>
      <c r="E65" s="67"/>
      <c r="F65" s="67"/>
      <c r="G65" s="67"/>
    </row>
    <row r="66" spans="1:7" ht="15.6" x14ac:dyDescent="0.3">
      <c r="A66" s="67"/>
      <c r="B66" s="383"/>
      <c r="C66" s="72" t="s">
        <v>219</v>
      </c>
      <c r="D66" s="385"/>
      <c r="E66" s="67"/>
      <c r="F66" s="67"/>
      <c r="G66" s="67"/>
    </row>
    <row r="67" spans="1:7" ht="31.2" x14ac:dyDescent="0.3">
      <c r="A67" s="67"/>
      <c r="B67" s="383"/>
      <c r="C67" s="72" t="s">
        <v>220</v>
      </c>
      <c r="D67" s="385"/>
      <c r="E67" s="67"/>
      <c r="F67" s="67"/>
      <c r="G67" s="67"/>
    </row>
    <row r="68" spans="1:7" ht="15.6" x14ac:dyDescent="0.3">
      <c r="A68" s="67"/>
      <c r="B68" s="383"/>
      <c r="C68" s="72" t="s">
        <v>221</v>
      </c>
      <c r="D68" s="385"/>
      <c r="E68" s="67"/>
      <c r="F68" s="67"/>
      <c r="G68" s="67"/>
    </row>
    <row r="69" spans="1:7" ht="15.6" x14ac:dyDescent="0.3">
      <c r="A69" s="67"/>
      <c r="B69" s="383"/>
      <c r="C69" s="72" t="s">
        <v>222</v>
      </c>
      <c r="D69" s="385"/>
      <c r="E69" s="67"/>
      <c r="F69" s="67"/>
      <c r="G69" s="67"/>
    </row>
    <row r="70" spans="1:7" ht="31.2" x14ac:dyDescent="0.3">
      <c r="A70" s="67"/>
      <c r="B70" s="383"/>
      <c r="C70" s="72" t="s">
        <v>223</v>
      </c>
      <c r="D70" s="385"/>
      <c r="E70" s="67"/>
      <c r="F70" s="67"/>
      <c r="G70" s="67"/>
    </row>
    <row r="71" spans="1:7" ht="31.2" x14ac:dyDescent="0.3">
      <c r="A71" s="67"/>
      <c r="B71" s="383"/>
      <c r="C71" s="72" t="s">
        <v>224</v>
      </c>
      <c r="D71" s="385"/>
      <c r="E71" s="67"/>
      <c r="F71" s="67"/>
      <c r="G71" s="67"/>
    </row>
    <row r="72" spans="1:7" ht="31.2" x14ac:dyDescent="0.3">
      <c r="A72" s="67"/>
      <c r="B72" s="383"/>
      <c r="C72" s="72" t="s">
        <v>225</v>
      </c>
      <c r="D72" s="385"/>
      <c r="E72" s="67"/>
      <c r="F72" s="67"/>
      <c r="G72" s="67"/>
    </row>
    <row r="73" spans="1:7" ht="15.6" x14ac:dyDescent="0.3">
      <c r="A73" s="67"/>
      <c r="B73" s="383"/>
      <c r="C73" s="71" t="s">
        <v>25</v>
      </c>
      <c r="D73" s="385"/>
      <c r="E73" s="67"/>
      <c r="F73" s="67"/>
      <c r="G73" s="67"/>
    </row>
    <row r="74" spans="1:7" ht="15.6" x14ac:dyDescent="0.3">
      <c r="A74" s="67"/>
      <c r="B74" s="383"/>
      <c r="C74" s="72" t="s">
        <v>226</v>
      </c>
      <c r="D74" s="385"/>
      <c r="E74" s="67"/>
      <c r="F74" s="67"/>
      <c r="G74" s="67"/>
    </row>
    <row r="75" spans="1:7" ht="15.6" x14ac:dyDescent="0.3">
      <c r="A75" s="67"/>
      <c r="B75" s="383"/>
      <c r="C75" s="72" t="s">
        <v>227</v>
      </c>
      <c r="D75" s="385"/>
      <c r="E75" s="67"/>
      <c r="F75" s="67"/>
      <c r="G75" s="67"/>
    </row>
    <row r="76" spans="1:7" ht="31.2" x14ac:dyDescent="0.3">
      <c r="A76" s="67"/>
      <c r="B76" s="383"/>
      <c r="C76" s="71" t="s">
        <v>27</v>
      </c>
      <c r="D76" s="385"/>
      <c r="E76" s="67"/>
      <c r="F76" s="67"/>
      <c r="G76" s="67"/>
    </row>
    <row r="77" spans="1:7" ht="31.2" x14ac:dyDescent="0.3">
      <c r="A77" s="67"/>
      <c r="B77" s="383"/>
      <c r="C77" s="72" t="s">
        <v>228</v>
      </c>
      <c r="D77" s="385"/>
      <c r="E77" s="67"/>
      <c r="F77" s="67"/>
      <c r="G77" s="67"/>
    </row>
    <row r="78" spans="1:7" ht="31.2" x14ac:dyDescent="0.3">
      <c r="A78" s="67"/>
      <c r="B78" s="383"/>
      <c r="C78" s="72" t="s">
        <v>229</v>
      </c>
      <c r="D78" s="385"/>
      <c r="E78" s="67"/>
      <c r="F78" s="67"/>
      <c r="G78" s="67"/>
    </row>
    <row r="79" spans="1:7" ht="15.6" x14ac:dyDescent="0.3">
      <c r="A79" s="67"/>
      <c r="B79" s="383"/>
      <c r="C79" s="72" t="s">
        <v>230</v>
      </c>
      <c r="D79" s="385"/>
      <c r="E79" s="67"/>
      <c r="F79" s="67"/>
      <c r="G79" s="67"/>
    </row>
    <row r="80" spans="1:7" ht="31.2" x14ac:dyDescent="0.3">
      <c r="A80" s="67"/>
      <c r="B80" s="383"/>
      <c r="C80" s="71" t="s">
        <v>31</v>
      </c>
      <c r="D80" s="385"/>
      <c r="E80" s="67"/>
      <c r="F80" s="67"/>
      <c r="G80" s="67"/>
    </row>
    <row r="81" spans="1:7" ht="31.2" x14ac:dyDescent="0.3">
      <c r="A81" s="67"/>
      <c r="B81" s="383"/>
      <c r="C81" s="72" t="s">
        <v>231</v>
      </c>
      <c r="D81" s="385"/>
      <c r="E81" s="67"/>
      <c r="F81" s="67"/>
      <c r="G81" s="67"/>
    </row>
    <row r="82" spans="1:7" ht="15.6" x14ac:dyDescent="0.3">
      <c r="A82" s="67"/>
      <c r="B82" s="383"/>
      <c r="C82" s="72" t="s">
        <v>232</v>
      </c>
      <c r="D82" s="385"/>
      <c r="E82" s="67"/>
      <c r="F82" s="67"/>
      <c r="G82" s="67"/>
    </row>
    <row r="83" spans="1:7" ht="31.2" x14ac:dyDescent="0.3">
      <c r="A83" s="67"/>
      <c r="B83" s="383"/>
      <c r="C83" s="72" t="s">
        <v>233</v>
      </c>
      <c r="D83" s="385"/>
      <c r="E83" s="67"/>
      <c r="F83" s="67"/>
      <c r="G83" s="67"/>
    </row>
    <row r="84" spans="1:7" ht="46.8" x14ac:dyDescent="0.3">
      <c r="A84" s="67"/>
      <c r="B84" s="383"/>
      <c r="C84" s="72" t="s">
        <v>234</v>
      </c>
      <c r="D84" s="385"/>
      <c r="E84" s="67"/>
      <c r="F84" s="67"/>
      <c r="G84" s="67"/>
    </row>
    <row r="85" spans="1:7" ht="15.6" x14ac:dyDescent="0.3">
      <c r="A85" s="67"/>
      <c r="B85" s="383"/>
      <c r="C85" s="72" t="s">
        <v>235</v>
      </c>
      <c r="D85" s="385"/>
      <c r="E85" s="67"/>
      <c r="F85" s="67"/>
      <c r="G85" s="67"/>
    </row>
    <row r="86" spans="1:7" ht="31.2" x14ac:dyDescent="0.3">
      <c r="A86" s="67"/>
      <c r="B86" s="383"/>
      <c r="C86" s="72" t="s">
        <v>236</v>
      </c>
      <c r="D86" s="385"/>
      <c r="E86" s="67"/>
      <c r="F86" s="67"/>
      <c r="G86" s="67"/>
    </row>
    <row r="87" spans="1:7" ht="15.6" x14ac:dyDescent="0.3">
      <c r="A87" s="67"/>
      <c r="B87" s="383"/>
      <c r="C87" s="72" t="s">
        <v>237</v>
      </c>
      <c r="D87" s="385"/>
      <c r="E87" s="67"/>
      <c r="F87" s="67"/>
      <c r="G87" s="67"/>
    </row>
    <row r="88" spans="1:7" ht="31.2" x14ac:dyDescent="0.3">
      <c r="A88" s="67"/>
      <c r="B88" s="383"/>
      <c r="C88" s="72" t="s">
        <v>238</v>
      </c>
      <c r="D88" s="385"/>
      <c r="E88" s="67"/>
      <c r="F88" s="67"/>
      <c r="G88" s="67"/>
    </row>
    <row r="89" spans="1:7" ht="31.2" x14ac:dyDescent="0.3">
      <c r="A89" s="67"/>
      <c r="B89" s="383"/>
      <c r="C89" s="72" t="s">
        <v>239</v>
      </c>
      <c r="D89" s="385"/>
      <c r="E89" s="67"/>
      <c r="F89" s="67"/>
      <c r="G89" s="67"/>
    </row>
    <row r="90" spans="1:7" ht="31.2" x14ac:dyDescent="0.3">
      <c r="A90" s="67"/>
      <c r="B90" s="383"/>
      <c r="C90" s="72" t="s">
        <v>238</v>
      </c>
      <c r="D90" s="385"/>
      <c r="E90" s="67"/>
      <c r="F90" s="67"/>
      <c r="G90" s="67"/>
    </row>
    <row r="91" spans="1:7" ht="78" x14ac:dyDescent="0.3">
      <c r="A91" s="67"/>
      <c r="B91" s="383"/>
      <c r="C91" s="79" t="s">
        <v>240</v>
      </c>
      <c r="D91" s="385"/>
      <c r="E91" s="67"/>
      <c r="F91" s="67"/>
      <c r="G91" s="67"/>
    </row>
    <row r="92" spans="1:7" ht="62.4" x14ac:dyDescent="0.3">
      <c r="A92" s="67"/>
      <c r="B92" s="383"/>
      <c r="C92" s="79" t="s">
        <v>241</v>
      </c>
      <c r="D92" s="385"/>
      <c r="E92" s="67"/>
      <c r="F92" s="67"/>
      <c r="G92" s="67"/>
    </row>
    <row r="93" spans="1:7" ht="62.4" x14ac:dyDescent="0.3">
      <c r="A93" s="67"/>
      <c r="B93" s="383"/>
      <c r="C93" s="72" t="s">
        <v>242</v>
      </c>
      <c r="D93" s="385"/>
      <c r="E93" s="67"/>
      <c r="F93" s="67"/>
      <c r="G93" s="67"/>
    </row>
    <row r="94" spans="1:7" ht="46.8" x14ac:dyDescent="0.3">
      <c r="A94" s="67"/>
      <c r="B94" s="383"/>
      <c r="C94" s="72" t="s">
        <v>243</v>
      </c>
      <c r="D94" s="385"/>
      <c r="E94" s="67"/>
      <c r="F94" s="67"/>
      <c r="G94" s="67"/>
    </row>
    <row r="95" spans="1:7" ht="31.2" x14ac:dyDescent="0.3">
      <c r="A95" s="67"/>
      <c r="B95" s="383"/>
      <c r="C95" s="72" t="s">
        <v>244</v>
      </c>
      <c r="D95" s="385"/>
      <c r="E95" s="67"/>
      <c r="F95" s="67"/>
      <c r="G95" s="67"/>
    </row>
    <row r="96" spans="1:7" ht="15.6" x14ac:dyDescent="0.3">
      <c r="A96" s="67"/>
      <c r="B96" s="383"/>
      <c r="C96" s="72" t="s">
        <v>245</v>
      </c>
      <c r="D96" s="385"/>
      <c r="E96" s="67"/>
      <c r="F96" s="67"/>
      <c r="G96" s="67"/>
    </row>
    <row r="97" spans="1:7" ht="31.8" thickBot="1" x14ac:dyDescent="0.35">
      <c r="A97" s="67"/>
      <c r="B97" s="384"/>
      <c r="C97" s="68" t="s">
        <v>246</v>
      </c>
      <c r="D97" s="386"/>
      <c r="E97" s="67"/>
      <c r="F97" s="67"/>
      <c r="G97" s="67"/>
    </row>
    <row r="98" spans="1:7" ht="15.6" x14ac:dyDescent="0.3">
      <c r="A98" s="67"/>
      <c r="B98" s="368" t="s">
        <v>247</v>
      </c>
      <c r="C98" s="75" t="s">
        <v>248</v>
      </c>
      <c r="D98" s="370"/>
      <c r="E98" s="67"/>
      <c r="F98" s="67"/>
      <c r="G98" s="67"/>
    </row>
    <row r="99" spans="1:7" ht="15.6" x14ac:dyDescent="0.3">
      <c r="A99" s="67"/>
      <c r="B99" s="396"/>
      <c r="C99" s="72" t="s">
        <v>249</v>
      </c>
      <c r="D99" s="398"/>
      <c r="E99" s="67"/>
      <c r="F99" s="67"/>
      <c r="G99" s="67"/>
    </row>
    <row r="100" spans="1:7" ht="15.6" x14ac:dyDescent="0.3">
      <c r="A100" s="67"/>
      <c r="B100" s="396"/>
      <c r="C100" s="72" t="s">
        <v>250</v>
      </c>
      <c r="D100" s="398"/>
      <c r="E100" s="67"/>
      <c r="F100" s="67"/>
      <c r="G100" s="67"/>
    </row>
    <row r="101" spans="1:7" ht="15.6" x14ac:dyDescent="0.3">
      <c r="A101" s="67"/>
      <c r="B101" s="396"/>
      <c r="C101" s="71" t="s">
        <v>17</v>
      </c>
      <c r="D101" s="398"/>
      <c r="E101" s="67"/>
      <c r="F101" s="67"/>
      <c r="G101" s="67"/>
    </row>
    <row r="102" spans="1:7" ht="15.6" x14ac:dyDescent="0.3">
      <c r="A102" s="67"/>
      <c r="B102" s="396"/>
      <c r="C102" s="71" t="s">
        <v>23</v>
      </c>
      <c r="D102" s="398"/>
      <c r="E102" s="67"/>
      <c r="F102" s="67"/>
      <c r="G102" s="67"/>
    </row>
    <row r="103" spans="1:7" ht="31.2" x14ac:dyDescent="0.3">
      <c r="A103" s="67"/>
      <c r="B103" s="396"/>
      <c r="C103" s="72" t="s">
        <v>207</v>
      </c>
      <c r="D103" s="398"/>
      <c r="E103" s="67"/>
      <c r="F103" s="67"/>
      <c r="G103" s="67"/>
    </row>
    <row r="104" spans="1:7" ht="15.6" x14ac:dyDescent="0.3">
      <c r="A104" s="67"/>
      <c r="B104" s="396"/>
      <c r="C104" s="72" t="s">
        <v>213</v>
      </c>
      <c r="D104" s="398"/>
      <c r="E104" s="67"/>
      <c r="F104" s="67"/>
      <c r="G104" s="67"/>
    </row>
    <row r="105" spans="1:7" ht="15.6" x14ac:dyDescent="0.3">
      <c r="A105" s="67"/>
      <c r="B105" s="396"/>
      <c r="C105" s="72" t="s">
        <v>219</v>
      </c>
      <c r="D105" s="398"/>
      <c r="E105" s="67"/>
      <c r="F105" s="67"/>
      <c r="G105" s="67"/>
    </row>
    <row r="106" spans="1:7" ht="31.2" x14ac:dyDescent="0.3">
      <c r="A106" s="67"/>
      <c r="B106" s="396"/>
      <c r="C106" s="72" t="s">
        <v>224</v>
      </c>
      <c r="D106" s="398"/>
      <c r="E106" s="67"/>
      <c r="F106" s="67"/>
      <c r="G106" s="67"/>
    </row>
    <row r="107" spans="1:7" ht="15.6" x14ac:dyDescent="0.3">
      <c r="A107" s="67"/>
      <c r="B107" s="396"/>
      <c r="C107" s="71" t="s">
        <v>25</v>
      </c>
      <c r="D107" s="398"/>
      <c r="E107" s="67"/>
      <c r="F107" s="67"/>
      <c r="G107" s="67"/>
    </row>
    <row r="108" spans="1:7" ht="15.6" x14ac:dyDescent="0.3">
      <c r="A108" s="67"/>
      <c r="B108" s="396"/>
      <c r="C108" s="72" t="s">
        <v>226</v>
      </c>
      <c r="D108" s="398"/>
      <c r="E108" s="67"/>
      <c r="F108" s="67"/>
      <c r="G108" s="67"/>
    </row>
    <row r="109" spans="1:7" ht="15.6" x14ac:dyDescent="0.3">
      <c r="A109" s="67"/>
      <c r="B109" s="396"/>
      <c r="C109" s="72" t="s">
        <v>227</v>
      </c>
      <c r="D109" s="398"/>
      <c r="E109" s="67"/>
      <c r="F109" s="67"/>
      <c r="G109" s="67"/>
    </row>
    <row r="110" spans="1:7" ht="31.2" x14ac:dyDescent="0.3">
      <c r="A110" s="67"/>
      <c r="B110" s="396"/>
      <c r="C110" s="71" t="s">
        <v>27</v>
      </c>
      <c r="D110" s="398"/>
      <c r="E110" s="67"/>
      <c r="F110" s="67"/>
      <c r="G110" s="67"/>
    </row>
    <row r="111" spans="1:7" ht="31.2" x14ac:dyDescent="0.3">
      <c r="A111" s="67"/>
      <c r="B111" s="396"/>
      <c r="C111" s="71" t="s">
        <v>31</v>
      </c>
      <c r="D111" s="398"/>
      <c r="E111" s="67"/>
      <c r="F111" s="67"/>
      <c r="G111" s="67"/>
    </row>
    <row r="112" spans="1:7" ht="15.6" x14ac:dyDescent="0.3">
      <c r="A112" s="67"/>
      <c r="B112" s="396"/>
      <c r="C112" s="73" t="s">
        <v>251</v>
      </c>
      <c r="D112" s="398"/>
      <c r="E112" s="67"/>
      <c r="F112" s="67"/>
      <c r="G112" s="67"/>
    </row>
    <row r="113" spans="1:7" ht="31.2" x14ac:dyDescent="0.3">
      <c r="A113" s="67"/>
      <c r="B113" s="396"/>
      <c r="C113" s="72" t="s">
        <v>252</v>
      </c>
      <c r="D113" s="398"/>
      <c r="E113" s="67"/>
      <c r="F113" s="67"/>
      <c r="G113" s="67"/>
    </row>
    <row r="114" spans="1:7" ht="16.2" thickBot="1" x14ac:dyDescent="0.35">
      <c r="A114" s="67"/>
      <c r="B114" s="397"/>
      <c r="C114" s="68" t="s">
        <v>191</v>
      </c>
      <c r="D114" s="371"/>
      <c r="E114" s="67"/>
      <c r="F114" s="67"/>
      <c r="G114" s="67"/>
    </row>
    <row r="115" spans="1:7" ht="31.8" thickBot="1" x14ac:dyDescent="0.35">
      <c r="A115" s="67"/>
      <c r="B115" s="69" t="s">
        <v>253</v>
      </c>
      <c r="C115" s="80" t="s">
        <v>254</v>
      </c>
      <c r="D115" s="70"/>
      <c r="E115" s="67"/>
      <c r="F115" s="67"/>
      <c r="G115" s="67"/>
    </row>
    <row r="116" spans="1:7" x14ac:dyDescent="0.3">
      <c r="B116" s="49"/>
      <c r="C116" s="49"/>
    </row>
  </sheetData>
  <mergeCells count="23">
    <mergeCell ref="B41:B97"/>
    <mergeCell ref="D41:D97"/>
    <mergeCell ref="B98:B114"/>
    <mergeCell ref="D98:D114"/>
    <mergeCell ref="B26:B28"/>
    <mergeCell ref="D26:D28"/>
    <mergeCell ref="B29:B35"/>
    <mergeCell ref="D29:D35"/>
    <mergeCell ref="B36:B40"/>
    <mergeCell ref="D36:D39"/>
    <mergeCell ref="B20:B21"/>
    <mergeCell ref="D20:D21"/>
    <mergeCell ref="B22:B23"/>
    <mergeCell ref="D22:D23"/>
    <mergeCell ref="B24:B25"/>
    <mergeCell ref="D24:D25"/>
    <mergeCell ref="B18:B19"/>
    <mergeCell ref="D18:D19"/>
    <mergeCell ref="B2:B9"/>
    <mergeCell ref="C2:D5"/>
    <mergeCell ref="C6:D9"/>
    <mergeCell ref="B12:B17"/>
    <mergeCell ref="D12:D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77"/>
  <sheetViews>
    <sheetView topLeftCell="C13" zoomScale="80" zoomScaleNormal="80" workbookViewId="0">
      <selection activeCell="L15" sqref="L15"/>
    </sheetView>
  </sheetViews>
  <sheetFormatPr baseColWidth="10" defaultColWidth="11.44140625" defaultRowHeight="14.4" x14ac:dyDescent="0.3"/>
  <cols>
    <col min="1" max="1" width="6.6640625" customWidth="1"/>
    <col min="2" max="2" width="18" customWidth="1"/>
    <col min="3" max="3" width="29.44140625" customWidth="1"/>
    <col min="4" max="4" width="25.33203125" style="52" customWidth="1"/>
    <col min="5" max="5" width="49.33203125" style="52" customWidth="1"/>
    <col min="6" max="6" width="13.44140625" style="52" customWidth="1"/>
    <col min="7" max="7" width="23.88671875" style="52" customWidth="1"/>
    <col min="8" max="8" width="24" style="52" customWidth="1"/>
    <col min="9" max="9" width="44.33203125" style="52" customWidth="1"/>
    <col min="10" max="10" width="27.6640625" style="52" customWidth="1"/>
    <col min="11" max="11" width="17.109375" customWidth="1"/>
    <col min="12" max="12" width="32.109375" customWidth="1"/>
    <col min="13" max="13" width="44.44140625" customWidth="1"/>
    <col min="14" max="18" width="0" hidden="1" customWidth="1"/>
    <col min="19" max="19" width="11.5546875" style="51" hidden="1" customWidth="1"/>
  </cols>
  <sheetData>
    <row r="1" spans="2:22" ht="15" thickBot="1" x14ac:dyDescent="0.35">
      <c r="B1" s="1"/>
      <c r="C1" s="1"/>
      <c r="D1" s="120"/>
      <c r="F1" s="51"/>
      <c r="G1" s="120"/>
      <c r="H1" s="51"/>
      <c r="L1" s="51"/>
    </row>
    <row r="2" spans="2:22" ht="15" thickBot="1" x14ac:dyDescent="0.35">
      <c r="B2" s="400" t="s">
        <v>1</v>
      </c>
      <c r="C2" s="400"/>
      <c r="D2" s="401" t="s">
        <v>255</v>
      </c>
      <c r="E2" s="401"/>
      <c r="F2" s="401"/>
      <c r="G2" s="401"/>
      <c r="H2" s="401"/>
      <c r="I2" s="401"/>
      <c r="J2" s="401"/>
      <c r="K2" s="401"/>
      <c r="L2" s="402"/>
      <c r="M2" s="402"/>
    </row>
    <row r="3" spans="2:22" ht="15" thickBot="1" x14ac:dyDescent="0.35">
      <c r="B3" s="400"/>
      <c r="C3" s="400"/>
      <c r="D3" s="401"/>
      <c r="E3" s="401"/>
      <c r="F3" s="401"/>
      <c r="G3" s="401"/>
      <c r="H3" s="401"/>
      <c r="I3" s="401"/>
      <c r="J3" s="401"/>
      <c r="K3" s="401"/>
      <c r="L3" s="402"/>
      <c r="M3" s="402"/>
    </row>
    <row r="4" spans="2:22" ht="15" thickBot="1" x14ac:dyDescent="0.35">
      <c r="B4" s="400"/>
      <c r="C4" s="400"/>
      <c r="D4" s="401"/>
      <c r="E4" s="401"/>
      <c r="F4" s="401"/>
      <c r="G4" s="401"/>
      <c r="H4" s="401"/>
      <c r="I4" s="401"/>
      <c r="J4" s="401"/>
      <c r="K4" s="401"/>
      <c r="L4" s="402"/>
      <c r="M4" s="402"/>
    </row>
    <row r="5" spans="2:22" ht="15" thickBot="1" x14ac:dyDescent="0.35">
      <c r="B5" s="400"/>
      <c r="C5" s="400"/>
      <c r="D5" s="401"/>
      <c r="E5" s="401"/>
      <c r="F5" s="401"/>
      <c r="G5" s="401"/>
      <c r="H5" s="401"/>
      <c r="I5" s="401"/>
      <c r="J5" s="401"/>
      <c r="K5" s="401"/>
      <c r="L5" s="402"/>
      <c r="M5" s="402"/>
    </row>
    <row r="6" spans="2:22" ht="15" thickBot="1" x14ac:dyDescent="0.35">
      <c r="B6" s="400"/>
      <c r="C6" s="400"/>
      <c r="D6" s="403" t="str">
        <f>PORTADA!D10</f>
        <v>UNIDAD NACIONAL DE PROTECCIÓN</v>
      </c>
      <c r="E6" s="403"/>
      <c r="F6" s="403"/>
      <c r="G6" s="403"/>
      <c r="H6" s="403"/>
      <c r="I6" s="403"/>
      <c r="J6" s="403"/>
      <c r="K6" s="403"/>
      <c r="L6" s="402"/>
      <c r="M6" s="402"/>
    </row>
    <row r="7" spans="2:22" ht="15" thickBot="1" x14ac:dyDescent="0.35">
      <c r="B7" s="400"/>
      <c r="C7" s="400"/>
      <c r="D7" s="403"/>
      <c r="E7" s="403"/>
      <c r="F7" s="403"/>
      <c r="G7" s="403"/>
      <c r="H7" s="403"/>
      <c r="I7" s="403"/>
      <c r="J7" s="403"/>
      <c r="K7" s="403"/>
      <c r="L7" s="402"/>
      <c r="M7" s="402"/>
    </row>
    <row r="8" spans="2:22" ht="15" thickBot="1" x14ac:dyDescent="0.35">
      <c r="B8" s="400"/>
      <c r="C8" s="400"/>
      <c r="D8" s="403"/>
      <c r="E8" s="403"/>
      <c r="F8" s="403"/>
      <c r="G8" s="403"/>
      <c r="H8" s="403"/>
      <c r="I8" s="403"/>
      <c r="J8" s="403"/>
      <c r="K8" s="403"/>
      <c r="L8" s="402"/>
      <c r="M8" s="402"/>
    </row>
    <row r="9" spans="2:22" ht="15" thickBot="1" x14ac:dyDescent="0.35">
      <c r="B9" s="400"/>
      <c r="C9" s="400"/>
      <c r="D9" s="403"/>
      <c r="E9" s="403"/>
      <c r="F9" s="403"/>
      <c r="G9" s="403"/>
      <c r="H9" s="403"/>
      <c r="I9" s="403"/>
      <c r="J9" s="403"/>
      <c r="K9" s="403"/>
      <c r="L9" s="402"/>
      <c r="M9" s="402"/>
    </row>
    <row r="10" spans="2:22" x14ac:dyDescent="0.3">
      <c r="B10" s="1"/>
      <c r="C10" s="1"/>
      <c r="D10" s="120"/>
      <c r="F10" s="51"/>
      <c r="G10" s="120"/>
      <c r="H10" s="51"/>
      <c r="L10" s="51"/>
      <c r="S10" s="51" t="s">
        <v>256</v>
      </c>
    </row>
    <row r="11" spans="2:22" ht="36" x14ac:dyDescent="0.35">
      <c r="B11" s="82" t="s">
        <v>257</v>
      </c>
      <c r="C11" s="83" t="s">
        <v>258</v>
      </c>
      <c r="D11" s="83" t="s">
        <v>259</v>
      </c>
      <c r="E11" s="83" t="s">
        <v>260</v>
      </c>
      <c r="F11" s="82" t="s">
        <v>261</v>
      </c>
      <c r="G11" s="82" t="s">
        <v>262</v>
      </c>
      <c r="H11" s="82" t="s">
        <v>263</v>
      </c>
      <c r="I11" s="82" t="s">
        <v>264</v>
      </c>
      <c r="J11" s="82" t="s">
        <v>265</v>
      </c>
      <c r="K11" s="82" t="s">
        <v>266</v>
      </c>
      <c r="L11" s="207" t="s">
        <v>267</v>
      </c>
      <c r="M11" s="84" t="s">
        <v>268</v>
      </c>
      <c r="N11" s="81"/>
      <c r="O11" s="81"/>
      <c r="P11" s="81"/>
      <c r="Q11" s="81"/>
      <c r="R11" s="81"/>
      <c r="S11" s="51">
        <v>0</v>
      </c>
      <c r="T11" s="81"/>
      <c r="U11" s="81"/>
      <c r="V11" s="81"/>
    </row>
    <row r="12" spans="2:22" ht="15.6" x14ac:dyDescent="0.3">
      <c r="B12" s="85" t="s">
        <v>269</v>
      </c>
      <c r="C12" s="86"/>
      <c r="D12" s="86"/>
      <c r="E12" s="86"/>
      <c r="F12" s="87"/>
      <c r="G12" s="86"/>
      <c r="H12" s="87"/>
      <c r="I12" s="88"/>
      <c r="J12" s="86"/>
      <c r="K12" s="86"/>
      <c r="L12" s="87"/>
      <c r="M12" s="89"/>
      <c r="S12" s="51">
        <v>20</v>
      </c>
    </row>
    <row r="13" spans="2:22" ht="43.2" x14ac:dyDescent="0.3">
      <c r="B13" s="91" t="s">
        <v>270</v>
      </c>
      <c r="C13" s="92" t="s">
        <v>198</v>
      </c>
      <c r="D13" s="92" t="s">
        <v>199</v>
      </c>
      <c r="E13" s="92" t="s">
        <v>271</v>
      </c>
      <c r="F13" s="91" t="s">
        <v>12</v>
      </c>
      <c r="G13" s="92" t="s">
        <v>272</v>
      </c>
      <c r="H13" s="91"/>
      <c r="I13" s="93"/>
      <c r="J13" s="92"/>
      <c r="K13" s="92"/>
      <c r="L13" s="94">
        <f>ROUND(AVERAGE($L$14,$L$15),0)</f>
        <v>100</v>
      </c>
      <c r="M13" s="95"/>
      <c r="N13" s="90"/>
      <c r="O13" s="90"/>
      <c r="P13" s="90"/>
      <c r="Q13" s="90"/>
      <c r="R13" s="90"/>
      <c r="S13" s="51">
        <v>40</v>
      </c>
      <c r="T13" s="90"/>
      <c r="U13" s="90"/>
      <c r="V13" s="90"/>
    </row>
    <row r="14" spans="2:22" ht="57.6" x14ac:dyDescent="0.35">
      <c r="B14" s="57" t="s">
        <v>273</v>
      </c>
      <c r="C14" s="96" t="s">
        <v>274</v>
      </c>
      <c r="D14" s="96" t="s">
        <v>275</v>
      </c>
      <c r="E14" s="96" t="s">
        <v>276</v>
      </c>
      <c r="F14" s="57" t="s">
        <v>277</v>
      </c>
      <c r="G14" s="96" t="s">
        <v>278</v>
      </c>
      <c r="H14" s="57" t="s">
        <v>279</v>
      </c>
      <c r="I14" s="404" t="s">
        <v>280</v>
      </c>
      <c r="J14" s="406" t="s">
        <v>281</v>
      </c>
      <c r="K14" s="96"/>
      <c r="L14" s="57">
        <v>100</v>
      </c>
      <c r="M14" s="96"/>
      <c r="P14" s="97"/>
      <c r="S14" s="51">
        <v>60</v>
      </c>
    </row>
    <row r="15" spans="2:22" ht="57.6" x14ac:dyDescent="0.3">
      <c r="B15" s="57" t="s">
        <v>282</v>
      </c>
      <c r="C15" s="96" t="s">
        <v>198</v>
      </c>
      <c r="D15" s="96" t="s">
        <v>283</v>
      </c>
      <c r="E15" s="96" t="s">
        <v>284</v>
      </c>
      <c r="F15" s="57" t="s">
        <v>285</v>
      </c>
      <c r="G15" s="96" t="s">
        <v>286</v>
      </c>
      <c r="H15" s="57"/>
      <c r="I15" s="405"/>
      <c r="J15" s="407"/>
      <c r="K15" s="96"/>
      <c r="L15" s="57">
        <v>100</v>
      </c>
      <c r="M15" s="96"/>
      <c r="S15" s="51">
        <v>80</v>
      </c>
    </row>
    <row r="16" spans="2:22" ht="15.6" x14ac:dyDescent="0.3">
      <c r="B16" s="85" t="s">
        <v>287</v>
      </c>
      <c r="C16" s="86"/>
      <c r="D16" s="86"/>
      <c r="E16" s="86"/>
      <c r="F16" s="87"/>
      <c r="G16" s="86"/>
      <c r="H16" s="87"/>
      <c r="I16" s="88"/>
      <c r="J16" s="86"/>
      <c r="K16" s="86"/>
      <c r="L16" s="87"/>
      <c r="M16" s="98"/>
      <c r="S16" s="51">
        <v>100</v>
      </c>
    </row>
    <row r="17" spans="2:22" ht="72" x14ac:dyDescent="0.3">
      <c r="B17" s="91" t="s">
        <v>288</v>
      </c>
      <c r="C17" s="92" t="s">
        <v>198</v>
      </c>
      <c r="D17" s="92" t="s">
        <v>200</v>
      </c>
      <c r="E17" s="92" t="s">
        <v>289</v>
      </c>
      <c r="F17" s="91" t="s">
        <v>13</v>
      </c>
      <c r="G17" s="92"/>
      <c r="H17" s="91"/>
      <c r="I17" s="99"/>
      <c r="J17" s="99"/>
      <c r="K17" s="92"/>
      <c r="L17" s="94">
        <f>ROUND(AVERAGE($L$18,$L$24),0)</f>
        <v>79</v>
      </c>
      <c r="M17" s="92"/>
      <c r="N17" s="90"/>
      <c r="O17" s="90"/>
      <c r="P17" s="90"/>
      <c r="Q17" s="90"/>
      <c r="R17" s="90"/>
      <c r="S17" s="210">
        <v>100</v>
      </c>
      <c r="T17" s="90"/>
      <c r="U17" s="90"/>
      <c r="V17" s="90"/>
    </row>
    <row r="18" spans="2:22" ht="43.2" x14ac:dyDescent="0.3">
      <c r="B18" s="100" t="s">
        <v>290</v>
      </c>
      <c r="C18" s="101" t="s">
        <v>198</v>
      </c>
      <c r="D18" s="101" t="s">
        <v>291</v>
      </c>
      <c r="E18" s="101" t="s">
        <v>292</v>
      </c>
      <c r="F18" s="100" t="s">
        <v>293</v>
      </c>
      <c r="G18" s="101" t="s">
        <v>294</v>
      </c>
      <c r="H18" s="100"/>
      <c r="I18" s="53"/>
      <c r="J18" s="96"/>
      <c r="K18" s="101"/>
      <c r="L18" s="102">
        <f>ROUND(AVERAGE(L19:L23),0)</f>
        <v>88</v>
      </c>
      <c r="M18" s="103"/>
    </row>
    <row r="19" spans="2:22" ht="396" x14ac:dyDescent="0.3">
      <c r="B19" s="57" t="s">
        <v>295</v>
      </c>
      <c r="C19" s="96" t="s">
        <v>198</v>
      </c>
      <c r="D19" s="96" t="s">
        <v>296</v>
      </c>
      <c r="E19" s="96" t="s">
        <v>297</v>
      </c>
      <c r="F19" s="57" t="s">
        <v>298</v>
      </c>
      <c r="G19" s="96" t="s">
        <v>299</v>
      </c>
      <c r="H19" s="57" t="s">
        <v>300</v>
      </c>
      <c r="I19" s="54" t="s">
        <v>301</v>
      </c>
      <c r="J19" s="96" t="s">
        <v>281</v>
      </c>
      <c r="K19" s="96"/>
      <c r="L19" s="57">
        <v>80</v>
      </c>
      <c r="M19" s="96"/>
    </row>
    <row r="20" spans="2:22" ht="132" x14ac:dyDescent="0.3">
      <c r="B20" s="57" t="s">
        <v>302</v>
      </c>
      <c r="C20" s="96" t="s">
        <v>198</v>
      </c>
      <c r="D20" s="96" t="s">
        <v>303</v>
      </c>
      <c r="E20" s="96" t="s">
        <v>304</v>
      </c>
      <c r="F20" s="57" t="s">
        <v>305</v>
      </c>
      <c r="G20" s="96"/>
      <c r="H20" s="57" t="s">
        <v>306</v>
      </c>
      <c r="I20" s="54" t="s">
        <v>307</v>
      </c>
      <c r="J20" s="96"/>
      <c r="K20" s="96"/>
      <c r="L20" s="57">
        <v>80</v>
      </c>
      <c r="M20" s="96"/>
    </row>
    <row r="21" spans="2:22" ht="129.6" x14ac:dyDescent="0.3">
      <c r="B21" s="57" t="s">
        <v>308</v>
      </c>
      <c r="C21" s="96" t="s">
        <v>198</v>
      </c>
      <c r="D21" s="96" t="s">
        <v>309</v>
      </c>
      <c r="E21" s="96" t="s">
        <v>310</v>
      </c>
      <c r="F21" s="57" t="s">
        <v>311</v>
      </c>
      <c r="G21" s="96"/>
      <c r="H21" s="57" t="s">
        <v>312</v>
      </c>
      <c r="I21" s="54" t="s">
        <v>313</v>
      </c>
      <c r="J21" s="96"/>
      <c r="K21" s="96"/>
      <c r="L21" s="57">
        <v>100</v>
      </c>
      <c r="M21" s="96"/>
    </row>
    <row r="22" spans="2:22" ht="57.6" x14ac:dyDescent="0.3">
      <c r="B22" s="57" t="s">
        <v>314</v>
      </c>
      <c r="C22" s="96" t="s">
        <v>198</v>
      </c>
      <c r="D22" s="96" t="s">
        <v>315</v>
      </c>
      <c r="E22" s="96" t="s">
        <v>316</v>
      </c>
      <c r="F22" s="57" t="s">
        <v>317</v>
      </c>
      <c r="G22" s="96"/>
      <c r="H22" s="57" t="s">
        <v>318</v>
      </c>
      <c r="I22" s="54" t="s">
        <v>319</v>
      </c>
      <c r="J22" s="96"/>
      <c r="K22" s="96"/>
      <c r="L22" s="57">
        <v>100</v>
      </c>
      <c r="M22" s="96"/>
    </row>
    <row r="23" spans="2:22" ht="204" x14ac:dyDescent="0.3">
      <c r="B23" s="57" t="s">
        <v>320</v>
      </c>
      <c r="C23" s="96" t="s">
        <v>198</v>
      </c>
      <c r="D23" s="96" t="s">
        <v>321</v>
      </c>
      <c r="E23" s="96" t="s">
        <v>322</v>
      </c>
      <c r="F23" s="57" t="s">
        <v>323</v>
      </c>
      <c r="G23" s="96"/>
      <c r="H23" s="57" t="s">
        <v>324</v>
      </c>
      <c r="I23" s="54" t="s">
        <v>325</v>
      </c>
      <c r="J23" s="96"/>
      <c r="K23" s="96"/>
      <c r="L23" s="57">
        <v>80</v>
      </c>
      <c r="M23" s="96"/>
    </row>
    <row r="24" spans="2:22" ht="28.8" x14ac:dyDescent="0.3">
      <c r="B24" s="100" t="s">
        <v>326</v>
      </c>
      <c r="C24" s="96" t="s">
        <v>198</v>
      </c>
      <c r="D24" s="101" t="s">
        <v>327</v>
      </c>
      <c r="E24" s="101" t="s">
        <v>328</v>
      </c>
      <c r="F24" s="100" t="s">
        <v>329</v>
      </c>
      <c r="G24" s="101" t="s">
        <v>330</v>
      </c>
      <c r="H24" s="100"/>
      <c r="I24" s="53"/>
      <c r="J24" s="101"/>
      <c r="K24" s="101"/>
      <c r="L24" s="102">
        <f>ROUND(AVERAGE(L25:L26),0)</f>
        <v>70</v>
      </c>
      <c r="M24" s="101"/>
    </row>
    <row r="25" spans="2:22" ht="409.6" x14ac:dyDescent="0.3">
      <c r="B25" s="104" t="s">
        <v>331</v>
      </c>
      <c r="C25" s="96" t="s">
        <v>198</v>
      </c>
      <c r="D25" s="96" t="s">
        <v>332</v>
      </c>
      <c r="E25" s="96" t="s">
        <v>333</v>
      </c>
      <c r="F25" s="57" t="s">
        <v>334</v>
      </c>
      <c r="G25" s="105"/>
      <c r="H25" s="106"/>
      <c r="I25" s="54" t="s">
        <v>335</v>
      </c>
      <c r="J25" s="96"/>
      <c r="K25" s="96"/>
      <c r="L25" s="57">
        <v>80</v>
      </c>
      <c r="M25" s="96"/>
    </row>
    <row r="26" spans="2:22" ht="409.6" x14ac:dyDescent="0.3">
      <c r="B26" s="104" t="s">
        <v>336</v>
      </c>
      <c r="C26" s="107" t="s">
        <v>247</v>
      </c>
      <c r="D26" s="96" t="s">
        <v>248</v>
      </c>
      <c r="E26" s="96" t="s">
        <v>337</v>
      </c>
      <c r="F26" s="57" t="s">
        <v>338</v>
      </c>
      <c r="G26" s="105"/>
      <c r="H26" s="57" t="s">
        <v>339</v>
      </c>
      <c r="I26" s="54" t="s">
        <v>340</v>
      </c>
      <c r="J26" s="96"/>
      <c r="K26" s="96"/>
      <c r="L26" s="57">
        <v>60</v>
      </c>
      <c r="M26" s="96"/>
    </row>
    <row r="27" spans="2:22" ht="15.6" x14ac:dyDescent="0.3">
      <c r="B27" s="85" t="s">
        <v>201</v>
      </c>
      <c r="C27" s="86"/>
      <c r="D27" s="86"/>
      <c r="E27" s="86"/>
      <c r="F27" s="87"/>
      <c r="G27" s="86"/>
      <c r="H27" s="87"/>
      <c r="I27" s="88"/>
      <c r="J27" s="86"/>
      <c r="K27" s="86"/>
      <c r="L27" s="87"/>
      <c r="M27" s="98"/>
    </row>
    <row r="28" spans="2:22" ht="43.2" x14ac:dyDescent="0.3">
      <c r="B28" s="91" t="s">
        <v>341</v>
      </c>
      <c r="C28" s="92" t="s">
        <v>342</v>
      </c>
      <c r="D28" s="92" t="s">
        <v>201</v>
      </c>
      <c r="E28" s="92"/>
      <c r="F28" s="91" t="s">
        <v>14</v>
      </c>
      <c r="G28" s="92"/>
      <c r="H28" s="108"/>
      <c r="I28" s="109"/>
      <c r="J28" s="96"/>
      <c r="K28" s="110"/>
      <c r="L28" s="111">
        <f>ROUND(AVERAGE($L$36,$L$32,$L$29),0)</f>
        <v>53</v>
      </c>
      <c r="M28" s="110"/>
    </row>
    <row r="29" spans="2:22" ht="43.2" x14ac:dyDescent="0.3">
      <c r="B29" s="100" t="s">
        <v>343</v>
      </c>
      <c r="C29" s="101" t="s">
        <v>198</v>
      </c>
      <c r="D29" s="101" t="s">
        <v>202</v>
      </c>
      <c r="E29" s="101" t="s">
        <v>344</v>
      </c>
      <c r="F29" s="100" t="s">
        <v>345</v>
      </c>
      <c r="G29" s="101" t="s">
        <v>346</v>
      </c>
      <c r="H29" s="100"/>
      <c r="I29" s="53"/>
      <c r="J29" s="101"/>
      <c r="K29" s="101"/>
      <c r="L29" s="102">
        <f>ROUND(AVERAGE(L30:L31),0)</f>
        <v>60</v>
      </c>
      <c r="M29" s="101"/>
      <c r="N29" s="90"/>
      <c r="O29" s="90"/>
      <c r="P29" s="90"/>
      <c r="Q29" s="90"/>
      <c r="R29" s="90"/>
      <c r="S29" s="210"/>
      <c r="T29" s="90"/>
      <c r="U29" s="90"/>
      <c r="V29" s="90"/>
    </row>
    <row r="30" spans="2:22" ht="396" x14ac:dyDescent="0.3">
      <c r="B30" s="57" t="s">
        <v>347</v>
      </c>
      <c r="C30" s="96" t="s">
        <v>348</v>
      </c>
      <c r="D30" s="96" t="s">
        <v>175</v>
      </c>
      <c r="E30" s="96" t="s">
        <v>349</v>
      </c>
      <c r="F30" s="57" t="s">
        <v>350</v>
      </c>
      <c r="G30" s="96"/>
      <c r="H30" s="57" t="s">
        <v>351</v>
      </c>
      <c r="I30" s="54" t="s">
        <v>352</v>
      </c>
      <c r="J30" s="96"/>
      <c r="K30" s="96"/>
      <c r="L30" s="57">
        <v>60</v>
      </c>
      <c r="M30" s="96"/>
    </row>
    <row r="31" spans="2:22" s="234" customFormat="1" ht="43.2" x14ac:dyDescent="0.3">
      <c r="B31" s="233" t="s">
        <v>353</v>
      </c>
      <c r="C31" s="235" t="s">
        <v>348</v>
      </c>
      <c r="D31" s="235" t="s">
        <v>176</v>
      </c>
      <c r="E31" s="235" t="s">
        <v>354</v>
      </c>
      <c r="F31" s="233" t="s">
        <v>355</v>
      </c>
      <c r="G31" s="235"/>
      <c r="H31" s="233" t="s">
        <v>356</v>
      </c>
      <c r="I31" s="237"/>
      <c r="J31" s="235"/>
      <c r="K31" s="235"/>
      <c r="L31" s="233">
        <v>60</v>
      </c>
      <c r="M31" s="235"/>
      <c r="S31" s="238"/>
    </row>
    <row r="32" spans="2:22" ht="43.2" x14ac:dyDescent="0.3">
      <c r="B32" s="100" t="s">
        <v>357</v>
      </c>
      <c r="C32" s="101" t="s">
        <v>358</v>
      </c>
      <c r="D32" s="101" t="s">
        <v>203</v>
      </c>
      <c r="E32" s="101" t="s">
        <v>359</v>
      </c>
      <c r="F32" s="100" t="s">
        <v>355</v>
      </c>
      <c r="G32" s="101" t="s">
        <v>346</v>
      </c>
      <c r="H32" s="100"/>
      <c r="I32" s="53"/>
      <c r="J32" s="101" t="s">
        <v>360</v>
      </c>
      <c r="K32" s="90"/>
      <c r="L32" s="102">
        <f>ROUND(AVERAGE(L33:L35),0)</f>
        <v>60</v>
      </c>
      <c r="M32" s="101"/>
      <c r="N32" s="90"/>
      <c r="O32" s="90"/>
      <c r="P32" s="90"/>
      <c r="Q32" s="90"/>
      <c r="R32" s="90"/>
      <c r="S32" s="210"/>
      <c r="T32" s="90"/>
      <c r="U32" s="90"/>
      <c r="V32" s="90"/>
    </row>
    <row r="33" spans="2:22" ht="252" x14ac:dyDescent="0.3">
      <c r="B33" s="57" t="s">
        <v>361</v>
      </c>
      <c r="C33" s="96" t="s">
        <v>198</v>
      </c>
      <c r="D33" s="96" t="s">
        <v>362</v>
      </c>
      <c r="E33" s="96" t="s">
        <v>363</v>
      </c>
      <c r="F33" s="57" t="s">
        <v>364</v>
      </c>
      <c r="G33" s="96"/>
      <c r="H33" s="57" t="s">
        <v>365</v>
      </c>
      <c r="I33" s="54" t="s">
        <v>366</v>
      </c>
      <c r="J33" s="96"/>
      <c r="K33" s="96"/>
      <c r="L33" s="57">
        <v>60</v>
      </c>
      <c r="M33" s="96"/>
    </row>
    <row r="34" spans="2:22" ht="409.6" x14ac:dyDescent="0.3">
      <c r="B34" s="57" t="s">
        <v>367</v>
      </c>
      <c r="C34" s="96" t="s">
        <v>368</v>
      </c>
      <c r="D34" s="96" t="s">
        <v>234</v>
      </c>
      <c r="E34" s="96" t="s">
        <v>369</v>
      </c>
      <c r="F34" s="57" t="s">
        <v>370</v>
      </c>
      <c r="G34" s="96" t="s">
        <v>371</v>
      </c>
      <c r="H34" s="57" t="s">
        <v>372</v>
      </c>
      <c r="I34" s="54" t="s">
        <v>373</v>
      </c>
      <c r="J34" s="96"/>
      <c r="K34" s="96"/>
      <c r="L34" s="57">
        <v>60</v>
      </c>
      <c r="M34" s="96"/>
    </row>
    <row r="35" spans="2:22" ht="57.6" x14ac:dyDescent="0.3">
      <c r="B35" s="57" t="s">
        <v>374</v>
      </c>
      <c r="C35" s="96" t="s">
        <v>198</v>
      </c>
      <c r="D35" s="96" t="s">
        <v>375</v>
      </c>
      <c r="E35" s="96" t="s">
        <v>376</v>
      </c>
      <c r="F35" s="57" t="s">
        <v>377</v>
      </c>
      <c r="G35" s="96"/>
      <c r="H35" s="57"/>
      <c r="I35" s="54" t="s">
        <v>378</v>
      </c>
      <c r="J35" s="96"/>
      <c r="K35" s="96"/>
      <c r="L35" s="57">
        <v>60</v>
      </c>
      <c r="M35" s="96" t="s">
        <v>379</v>
      </c>
    </row>
    <row r="36" spans="2:22" ht="28.8" x14ac:dyDescent="0.3">
      <c r="B36" s="100" t="s">
        <v>380</v>
      </c>
      <c r="C36" s="101" t="s">
        <v>198</v>
      </c>
      <c r="D36" s="101" t="s">
        <v>204</v>
      </c>
      <c r="E36" s="101" t="s">
        <v>381</v>
      </c>
      <c r="F36" s="100" t="s">
        <v>382</v>
      </c>
      <c r="G36" s="101" t="s">
        <v>346</v>
      </c>
      <c r="H36" s="100"/>
      <c r="I36" s="53"/>
      <c r="J36" s="101"/>
      <c r="K36" s="101"/>
      <c r="L36" s="102">
        <f>L37</f>
        <v>40</v>
      </c>
      <c r="M36" s="101"/>
      <c r="N36" s="90"/>
      <c r="O36" s="90"/>
      <c r="P36" s="90"/>
      <c r="Q36" s="90"/>
      <c r="R36" s="90"/>
      <c r="S36" s="210"/>
      <c r="T36" s="90"/>
      <c r="U36" s="90"/>
      <c r="V36" s="90"/>
    </row>
    <row r="37" spans="2:22" ht="72" x14ac:dyDescent="0.3">
      <c r="B37" s="57" t="s">
        <v>383</v>
      </c>
      <c r="C37" s="96" t="s">
        <v>198</v>
      </c>
      <c r="D37" s="96" t="s">
        <v>384</v>
      </c>
      <c r="E37" s="96" t="s">
        <v>385</v>
      </c>
      <c r="F37" s="57" t="s">
        <v>386</v>
      </c>
      <c r="G37" s="96"/>
      <c r="H37" s="57" t="s">
        <v>351</v>
      </c>
      <c r="I37" s="54" t="s">
        <v>387</v>
      </c>
      <c r="J37" s="96"/>
      <c r="K37" s="96"/>
      <c r="L37" s="57">
        <v>40</v>
      </c>
      <c r="M37" s="96"/>
    </row>
    <row r="38" spans="2:22" ht="15.6" x14ac:dyDescent="0.3">
      <c r="B38" s="85" t="s">
        <v>205</v>
      </c>
      <c r="C38" s="86"/>
      <c r="D38" s="86"/>
      <c r="E38" s="86"/>
      <c r="F38" s="87"/>
      <c r="G38" s="86"/>
      <c r="H38" s="87"/>
      <c r="I38" s="88"/>
      <c r="J38" s="86"/>
      <c r="K38" s="86"/>
      <c r="L38" s="87"/>
      <c r="M38" s="98"/>
    </row>
    <row r="39" spans="2:22" x14ac:dyDescent="0.3">
      <c r="B39" s="91" t="s">
        <v>388</v>
      </c>
      <c r="C39" s="92" t="s">
        <v>198</v>
      </c>
      <c r="D39" s="92" t="s">
        <v>205</v>
      </c>
      <c r="E39" s="92"/>
      <c r="F39" s="91" t="s">
        <v>15</v>
      </c>
      <c r="G39" s="92"/>
      <c r="H39" s="108"/>
      <c r="I39" s="109"/>
      <c r="J39" s="112"/>
      <c r="K39" s="110"/>
      <c r="L39" s="111">
        <f>ROUND(AVERAGE($L$49,$L$45,$L$40),0)</f>
        <v>71</v>
      </c>
      <c r="M39" s="110"/>
    </row>
    <row r="40" spans="2:22" ht="28.8" x14ac:dyDescent="0.3">
      <c r="B40" s="100" t="s">
        <v>389</v>
      </c>
      <c r="C40" s="101" t="s">
        <v>198</v>
      </c>
      <c r="D40" s="101" t="s">
        <v>390</v>
      </c>
      <c r="E40" s="101" t="s">
        <v>391</v>
      </c>
      <c r="F40" s="100" t="s">
        <v>392</v>
      </c>
      <c r="G40" s="100" t="s">
        <v>330</v>
      </c>
      <c r="H40" s="100"/>
      <c r="I40" s="53" t="s">
        <v>393</v>
      </c>
      <c r="J40" s="96"/>
      <c r="K40" s="101"/>
      <c r="L40" s="102">
        <f>ROUND(AVERAGE(L41:L44),0)</f>
        <v>65</v>
      </c>
      <c r="M40" s="101"/>
      <c r="N40" s="90"/>
      <c r="O40" s="90"/>
      <c r="P40" s="90"/>
      <c r="Q40" s="90"/>
      <c r="R40" s="90"/>
      <c r="S40" s="210"/>
      <c r="T40" s="90"/>
      <c r="U40" s="90"/>
      <c r="V40" s="90"/>
    </row>
    <row r="41" spans="2:22" ht="262.2" customHeight="1" x14ac:dyDescent="0.3">
      <c r="B41" s="57" t="s">
        <v>394</v>
      </c>
      <c r="C41" s="96" t="s">
        <v>198</v>
      </c>
      <c r="D41" s="96" t="s">
        <v>395</v>
      </c>
      <c r="E41" s="96" t="s">
        <v>396</v>
      </c>
      <c r="F41" s="57" t="s">
        <v>397</v>
      </c>
      <c r="G41" s="113" t="s">
        <v>398</v>
      </c>
      <c r="H41" s="57" t="s">
        <v>399</v>
      </c>
      <c r="I41" s="54" t="s">
        <v>400</v>
      </c>
      <c r="J41" s="96"/>
      <c r="K41" s="96"/>
      <c r="L41" s="57">
        <v>80</v>
      </c>
      <c r="M41" s="96"/>
    </row>
    <row r="42" spans="2:22" ht="180" x14ac:dyDescent="0.3">
      <c r="B42" s="57" t="s">
        <v>401</v>
      </c>
      <c r="C42" s="96" t="s">
        <v>198</v>
      </c>
      <c r="D42" s="96" t="s">
        <v>402</v>
      </c>
      <c r="E42" s="96" t="s">
        <v>403</v>
      </c>
      <c r="F42" s="57" t="s">
        <v>404</v>
      </c>
      <c r="G42" s="96"/>
      <c r="H42" s="57" t="s">
        <v>405</v>
      </c>
      <c r="I42" s="54" t="s">
        <v>406</v>
      </c>
      <c r="J42" s="96"/>
      <c r="K42" s="96"/>
      <c r="L42" s="57">
        <v>80</v>
      </c>
      <c r="M42" s="96"/>
    </row>
    <row r="43" spans="2:22" ht="60" x14ac:dyDescent="0.3">
      <c r="B43" s="57" t="s">
        <v>407</v>
      </c>
      <c r="C43" s="96" t="s">
        <v>198</v>
      </c>
      <c r="D43" s="96" t="s">
        <v>408</v>
      </c>
      <c r="E43" s="96" t="s">
        <v>409</v>
      </c>
      <c r="F43" s="57" t="s">
        <v>410</v>
      </c>
      <c r="G43" s="96"/>
      <c r="H43" s="57"/>
      <c r="I43" s="54" t="s">
        <v>411</v>
      </c>
      <c r="J43" s="96"/>
      <c r="K43" s="96"/>
      <c r="L43" s="57">
        <v>60</v>
      </c>
      <c r="M43" s="96"/>
    </row>
    <row r="44" spans="2:22" ht="228" x14ac:dyDescent="0.3">
      <c r="B44" s="57" t="s">
        <v>412</v>
      </c>
      <c r="C44" s="96" t="s">
        <v>198</v>
      </c>
      <c r="D44" s="96" t="s">
        <v>413</v>
      </c>
      <c r="E44" s="96" t="s">
        <v>414</v>
      </c>
      <c r="F44" s="57" t="s">
        <v>415</v>
      </c>
      <c r="G44" s="96"/>
      <c r="H44" s="57" t="s">
        <v>416</v>
      </c>
      <c r="I44" s="54" t="s">
        <v>417</v>
      </c>
      <c r="J44" s="96"/>
      <c r="K44" s="96"/>
      <c r="L44" s="57">
        <v>40</v>
      </c>
      <c r="M44" s="96"/>
    </row>
    <row r="45" spans="2:22" ht="43.2" x14ac:dyDescent="0.3">
      <c r="B45" s="100" t="s">
        <v>418</v>
      </c>
      <c r="C45" s="101" t="s">
        <v>198</v>
      </c>
      <c r="D45" s="101" t="s">
        <v>419</v>
      </c>
      <c r="E45" s="101" t="s">
        <v>420</v>
      </c>
      <c r="F45" s="100" t="s">
        <v>421</v>
      </c>
      <c r="G45" s="114"/>
      <c r="H45" s="100"/>
      <c r="I45" s="53"/>
      <c r="J45" s="96"/>
      <c r="K45" s="101"/>
      <c r="L45" s="102">
        <f>ROUND(AVERAGE(L46:L48),0)</f>
        <v>80</v>
      </c>
      <c r="M45" s="101"/>
      <c r="N45" s="90"/>
      <c r="O45" s="90"/>
      <c r="P45" s="90"/>
      <c r="Q45" s="90"/>
      <c r="R45" s="90"/>
      <c r="S45" s="210"/>
      <c r="T45" s="90"/>
      <c r="U45" s="90"/>
      <c r="V45" s="90"/>
    </row>
    <row r="46" spans="2:22" ht="168" x14ac:dyDescent="0.3">
      <c r="B46" s="57" t="s">
        <v>422</v>
      </c>
      <c r="C46" s="96" t="s">
        <v>198</v>
      </c>
      <c r="D46" s="96" t="s">
        <v>423</v>
      </c>
      <c r="E46" s="96" t="s">
        <v>424</v>
      </c>
      <c r="F46" s="57" t="s">
        <v>425</v>
      </c>
      <c r="G46" s="115" t="s">
        <v>426</v>
      </c>
      <c r="H46" s="57"/>
      <c r="I46" s="54" t="s">
        <v>427</v>
      </c>
      <c r="J46" s="96"/>
      <c r="K46" s="96"/>
      <c r="L46" s="57">
        <v>80</v>
      </c>
      <c r="M46" s="96"/>
    </row>
    <row r="47" spans="2:22" ht="120" x14ac:dyDescent="0.3">
      <c r="B47" s="57" t="s">
        <v>428</v>
      </c>
      <c r="C47" s="96" t="s">
        <v>198</v>
      </c>
      <c r="D47" s="96" t="s">
        <v>429</v>
      </c>
      <c r="E47" s="96"/>
      <c r="F47" s="57" t="s">
        <v>430</v>
      </c>
      <c r="G47" s="115"/>
      <c r="H47" s="57" t="s">
        <v>431</v>
      </c>
      <c r="I47" s="54" t="s">
        <v>432</v>
      </c>
      <c r="J47" s="96"/>
      <c r="K47" s="96"/>
      <c r="L47" s="57">
        <v>80</v>
      </c>
      <c r="M47" s="96"/>
    </row>
    <row r="48" spans="2:22" ht="228" x14ac:dyDescent="0.3">
      <c r="B48" s="57" t="s">
        <v>433</v>
      </c>
      <c r="C48" s="96" t="s">
        <v>198</v>
      </c>
      <c r="D48" s="96" t="s">
        <v>434</v>
      </c>
      <c r="E48" s="96"/>
      <c r="F48" s="57" t="s">
        <v>435</v>
      </c>
      <c r="G48" s="115"/>
      <c r="H48" s="57" t="s">
        <v>436</v>
      </c>
      <c r="I48" s="54" t="s">
        <v>437</v>
      </c>
      <c r="J48" s="96"/>
      <c r="K48" s="96"/>
      <c r="L48" s="57">
        <v>80</v>
      </c>
      <c r="M48" s="96"/>
    </row>
    <row r="49" spans="2:22" ht="43.2" x14ac:dyDescent="0.3">
      <c r="B49" s="100" t="s">
        <v>438</v>
      </c>
      <c r="C49" s="101" t="s">
        <v>247</v>
      </c>
      <c r="D49" s="101" t="s">
        <v>249</v>
      </c>
      <c r="E49" s="101" t="s">
        <v>439</v>
      </c>
      <c r="F49" s="100" t="s">
        <v>440</v>
      </c>
      <c r="G49" s="114"/>
      <c r="H49" s="100"/>
      <c r="I49" s="53"/>
      <c r="J49" s="101"/>
      <c r="K49" s="101"/>
      <c r="L49" s="102">
        <f>ROUND(AVERAGE(L50:L52),0)</f>
        <v>67</v>
      </c>
      <c r="M49" s="101"/>
      <c r="N49" s="90"/>
      <c r="O49" s="90"/>
      <c r="P49" s="90"/>
      <c r="Q49" s="90"/>
      <c r="R49" s="90"/>
      <c r="S49" s="210"/>
      <c r="T49" s="90"/>
      <c r="U49" s="90"/>
      <c r="V49" s="90"/>
    </row>
    <row r="50" spans="2:22" ht="264" x14ac:dyDescent="0.3">
      <c r="B50" s="57" t="s">
        <v>441</v>
      </c>
      <c r="C50" s="96" t="s">
        <v>247</v>
      </c>
      <c r="D50" s="96" t="s">
        <v>442</v>
      </c>
      <c r="E50" s="96"/>
      <c r="F50" s="57" t="s">
        <v>443</v>
      </c>
      <c r="G50" s="115"/>
      <c r="H50" s="57" t="s">
        <v>444</v>
      </c>
      <c r="I50" s="54" t="s">
        <v>445</v>
      </c>
      <c r="J50" s="96"/>
      <c r="K50" s="96"/>
      <c r="L50" s="57">
        <v>80</v>
      </c>
      <c r="M50" s="96"/>
    </row>
    <row r="51" spans="2:22" s="234" customFormat="1" ht="96" x14ac:dyDescent="0.3">
      <c r="B51" s="233" t="s">
        <v>446</v>
      </c>
      <c r="C51" s="235" t="s">
        <v>247</v>
      </c>
      <c r="D51" s="235" t="s">
        <v>447</v>
      </c>
      <c r="E51" s="235"/>
      <c r="F51" s="233" t="s">
        <v>448</v>
      </c>
      <c r="G51" s="236"/>
      <c r="H51" s="233" t="s">
        <v>449</v>
      </c>
      <c r="I51" s="237" t="s">
        <v>450</v>
      </c>
      <c r="J51" s="235"/>
      <c r="K51" s="235"/>
      <c r="L51" s="233">
        <v>60</v>
      </c>
      <c r="M51" s="235"/>
      <c r="S51" s="238"/>
    </row>
    <row r="52" spans="2:22" ht="228" x14ac:dyDescent="0.3">
      <c r="B52" s="116" t="s">
        <v>451</v>
      </c>
      <c r="C52" s="117" t="s">
        <v>247</v>
      </c>
      <c r="D52" s="117" t="s">
        <v>452</v>
      </c>
      <c r="E52" s="117"/>
      <c r="F52" s="116" t="s">
        <v>453</v>
      </c>
      <c r="G52" s="118"/>
      <c r="H52" s="116" t="s">
        <v>454</v>
      </c>
      <c r="I52" s="56" t="s">
        <v>455</v>
      </c>
      <c r="J52" s="96"/>
      <c r="K52" s="117"/>
      <c r="L52" s="57">
        <v>60</v>
      </c>
      <c r="M52" s="117"/>
      <c r="N52" s="9"/>
      <c r="O52" s="9"/>
      <c r="P52" s="9"/>
      <c r="Q52" s="9"/>
      <c r="R52" s="9"/>
      <c r="S52" s="232"/>
      <c r="T52" s="9"/>
      <c r="U52" s="9"/>
      <c r="V52" s="9"/>
    </row>
    <row r="53" spans="2:22" ht="15.6" x14ac:dyDescent="0.3">
      <c r="B53" s="85" t="s">
        <v>186</v>
      </c>
      <c r="C53" s="86"/>
      <c r="D53" s="86"/>
      <c r="E53" s="86"/>
      <c r="F53" s="87"/>
      <c r="G53" s="86"/>
      <c r="H53" s="87"/>
      <c r="I53" s="88"/>
      <c r="J53" s="86"/>
      <c r="K53" s="86"/>
      <c r="L53" s="87"/>
      <c r="M53" s="98"/>
    </row>
    <row r="54" spans="2:22" ht="57.6" x14ac:dyDescent="0.3">
      <c r="B54" s="91" t="s">
        <v>456</v>
      </c>
      <c r="C54" s="92" t="s">
        <v>457</v>
      </c>
      <c r="D54" s="92" t="s">
        <v>186</v>
      </c>
      <c r="E54" s="92"/>
      <c r="F54" s="91" t="s">
        <v>32</v>
      </c>
      <c r="G54" s="92"/>
      <c r="H54" s="108"/>
      <c r="I54" s="109"/>
      <c r="J54" s="110"/>
      <c r="K54" s="110"/>
      <c r="L54" s="94">
        <f>AVERAGE($L$59,$L$55)</f>
        <v>70</v>
      </c>
      <c r="M54" s="110"/>
    </row>
    <row r="55" spans="2:22" ht="43.2" x14ac:dyDescent="0.3">
      <c r="B55" s="100" t="s">
        <v>458</v>
      </c>
      <c r="C55" s="101" t="s">
        <v>457</v>
      </c>
      <c r="D55" s="101" t="s">
        <v>187</v>
      </c>
      <c r="E55" s="101" t="s">
        <v>459</v>
      </c>
      <c r="F55" s="100" t="s">
        <v>460</v>
      </c>
      <c r="G55" s="96"/>
      <c r="H55" s="57"/>
      <c r="I55" s="54"/>
      <c r="J55" s="96"/>
      <c r="K55" s="96"/>
      <c r="L55" s="102">
        <f>ROUND(AVERAGE(L56:L58),0)</f>
        <v>60</v>
      </c>
      <c r="M55" s="96"/>
    </row>
    <row r="56" spans="2:22" ht="372" x14ac:dyDescent="0.3">
      <c r="B56" s="57" t="s">
        <v>461</v>
      </c>
      <c r="C56" s="96" t="s">
        <v>457</v>
      </c>
      <c r="D56" s="96" t="s">
        <v>188</v>
      </c>
      <c r="E56" s="96"/>
      <c r="F56" s="57" t="s">
        <v>462</v>
      </c>
      <c r="G56" s="96" t="s">
        <v>330</v>
      </c>
      <c r="H56" s="57" t="s">
        <v>463</v>
      </c>
      <c r="I56" s="54" t="s">
        <v>464</v>
      </c>
      <c r="J56" s="96"/>
      <c r="K56" s="96"/>
      <c r="L56" s="57">
        <v>60</v>
      </c>
      <c r="M56" s="96"/>
    </row>
    <row r="57" spans="2:22" ht="300" x14ac:dyDescent="0.3">
      <c r="B57" s="57" t="s">
        <v>465</v>
      </c>
      <c r="C57" s="96" t="s">
        <v>457</v>
      </c>
      <c r="D57" s="96" t="s">
        <v>189</v>
      </c>
      <c r="E57" s="96" t="s">
        <v>466</v>
      </c>
      <c r="F57" s="57" t="s">
        <v>467</v>
      </c>
      <c r="G57" s="96" t="s">
        <v>346</v>
      </c>
      <c r="H57" s="57" t="s">
        <v>468</v>
      </c>
      <c r="I57" s="54" t="s">
        <v>469</v>
      </c>
      <c r="J57" s="96"/>
      <c r="K57" s="96"/>
      <c r="L57" s="57">
        <v>60</v>
      </c>
      <c r="M57" s="96"/>
    </row>
    <row r="58" spans="2:22" ht="168" x14ac:dyDescent="0.3">
      <c r="B58" s="57" t="s">
        <v>383</v>
      </c>
      <c r="C58" s="96" t="s">
        <v>457</v>
      </c>
      <c r="D58" s="96" t="s">
        <v>190</v>
      </c>
      <c r="E58" s="96"/>
      <c r="F58" s="57" t="s">
        <v>470</v>
      </c>
      <c r="G58" s="96" t="s">
        <v>471</v>
      </c>
      <c r="H58" s="57" t="s">
        <v>472</v>
      </c>
      <c r="I58" s="54" t="s">
        <v>473</v>
      </c>
      <c r="J58" s="96"/>
      <c r="K58" s="96"/>
      <c r="L58" s="57">
        <v>60</v>
      </c>
      <c r="M58" s="96"/>
    </row>
    <row r="59" spans="2:22" ht="28.8" x14ac:dyDescent="0.3">
      <c r="B59" s="100" t="s">
        <v>474</v>
      </c>
      <c r="C59" s="101" t="s">
        <v>457</v>
      </c>
      <c r="D59" s="101" t="s">
        <v>191</v>
      </c>
      <c r="E59" s="101" t="s">
        <v>475</v>
      </c>
      <c r="F59" s="100" t="s">
        <v>476</v>
      </c>
      <c r="G59" s="96"/>
      <c r="H59" s="57"/>
      <c r="I59" s="54"/>
      <c r="J59" s="96"/>
      <c r="K59" s="96"/>
      <c r="L59" s="102">
        <f>L60</f>
        <v>80</v>
      </c>
      <c r="M59" s="96"/>
    </row>
    <row r="60" spans="2:22" ht="120" x14ac:dyDescent="0.3">
      <c r="B60" s="57" t="s">
        <v>477</v>
      </c>
      <c r="C60" s="96" t="s">
        <v>457</v>
      </c>
      <c r="D60" s="96" t="s">
        <v>192</v>
      </c>
      <c r="E60" s="96"/>
      <c r="F60" s="57" t="s">
        <v>478</v>
      </c>
      <c r="G60" s="96"/>
      <c r="H60" s="57" t="s">
        <v>479</v>
      </c>
      <c r="I60" s="54" t="s">
        <v>480</v>
      </c>
      <c r="J60" s="96"/>
      <c r="K60" s="96"/>
      <c r="L60" s="57">
        <v>80</v>
      </c>
      <c r="M60" s="96"/>
    </row>
    <row r="61" spans="2:22" ht="15.6" x14ac:dyDescent="0.3">
      <c r="B61" s="85" t="s">
        <v>171</v>
      </c>
      <c r="C61" s="86"/>
      <c r="D61" s="86"/>
      <c r="E61" s="86"/>
      <c r="F61" s="87"/>
      <c r="G61" s="86"/>
      <c r="H61" s="87"/>
      <c r="I61" s="88"/>
      <c r="J61" s="86"/>
      <c r="K61" s="86"/>
      <c r="L61" s="87"/>
      <c r="M61" s="98"/>
    </row>
    <row r="62" spans="2:22" ht="28.8" x14ac:dyDescent="0.3">
      <c r="B62" s="91" t="s">
        <v>481</v>
      </c>
      <c r="C62" s="92" t="s">
        <v>482</v>
      </c>
      <c r="D62" s="92" t="s">
        <v>171</v>
      </c>
      <c r="E62" s="92"/>
      <c r="F62" s="91" t="s">
        <v>33</v>
      </c>
      <c r="G62" s="92"/>
      <c r="H62" s="108"/>
      <c r="I62" s="109"/>
      <c r="J62" s="112"/>
      <c r="K62" s="110"/>
      <c r="L62" s="94">
        <f>AVERAGE($L$63,$L$69)</f>
        <v>60</v>
      </c>
      <c r="M62" s="110"/>
    </row>
    <row r="63" spans="2:22" ht="57.6" x14ac:dyDescent="0.3">
      <c r="B63" s="100" t="s">
        <v>483</v>
      </c>
      <c r="C63" s="101" t="s">
        <v>198</v>
      </c>
      <c r="D63" s="101" t="s">
        <v>206</v>
      </c>
      <c r="E63" s="101" t="s">
        <v>484</v>
      </c>
      <c r="F63" s="100" t="s">
        <v>485</v>
      </c>
      <c r="G63" s="101"/>
      <c r="H63" s="100" t="s">
        <v>486</v>
      </c>
      <c r="I63" s="53" t="s">
        <v>487</v>
      </c>
      <c r="J63" s="208"/>
      <c r="K63" s="90"/>
      <c r="L63" s="102">
        <f>ROUND(AVERAGE(L64:L67),0)</f>
        <v>60</v>
      </c>
      <c r="M63" s="101"/>
      <c r="N63" s="90"/>
      <c r="O63" s="90"/>
      <c r="P63" s="90"/>
      <c r="Q63" s="90"/>
      <c r="R63" s="90"/>
      <c r="S63" s="210"/>
      <c r="T63" s="90"/>
      <c r="U63" s="90"/>
      <c r="V63" s="90"/>
    </row>
    <row r="64" spans="2:22" ht="60" x14ac:dyDescent="0.3">
      <c r="B64" s="57" t="s">
        <v>488</v>
      </c>
      <c r="C64" s="96" t="s">
        <v>198</v>
      </c>
      <c r="D64" s="96" t="s">
        <v>489</v>
      </c>
      <c r="E64" s="96"/>
      <c r="F64" s="57" t="s">
        <v>490</v>
      </c>
      <c r="G64" s="101" t="s">
        <v>491</v>
      </c>
      <c r="H64" s="57"/>
      <c r="I64" s="54" t="s">
        <v>492</v>
      </c>
      <c r="J64" s="96"/>
      <c r="K64" s="96"/>
      <c r="L64" s="57">
        <v>60</v>
      </c>
      <c r="M64" s="96"/>
    </row>
    <row r="65" spans="2:22" ht="204" x14ac:dyDescent="0.3">
      <c r="B65" s="57" t="s">
        <v>493</v>
      </c>
      <c r="C65" s="96" t="s">
        <v>247</v>
      </c>
      <c r="D65" s="96" t="s">
        <v>250</v>
      </c>
      <c r="E65" s="96"/>
      <c r="F65" s="57" t="s">
        <v>494</v>
      </c>
      <c r="G65" s="101"/>
      <c r="H65" s="57"/>
      <c r="I65" s="54" t="s">
        <v>495</v>
      </c>
      <c r="J65" s="96"/>
      <c r="K65" s="96"/>
      <c r="L65" s="57">
        <v>60</v>
      </c>
      <c r="M65" s="96"/>
    </row>
    <row r="66" spans="2:22" ht="108" x14ac:dyDescent="0.3">
      <c r="B66" s="57" t="s">
        <v>496</v>
      </c>
      <c r="C66" s="96" t="s">
        <v>198</v>
      </c>
      <c r="D66" s="96" t="s">
        <v>497</v>
      </c>
      <c r="E66" s="96" t="s">
        <v>498</v>
      </c>
      <c r="F66" s="57" t="s">
        <v>499</v>
      </c>
      <c r="G66" s="101"/>
      <c r="H66" s="57" t="s">
        <v>500</v>
      </c>
      <c r="I66" s="54" t="s">
        <v>501</v>
      </c>
      <c r="J66" s="96"/>
      <c r="K66" s="96"/>
      <c r="L66" s="57">
        <v>60</v>
      </c>
      <c r="M66" s="96"/>
    </row>
    <row r="67" spans="2:22" ht="156" x14ac:dyDescent="0.3">
      <c r="B67" s="57" t="s">
        <v>502</v>
      </c>
      <c r="C67" s="96" t="s">
        <v>198</v>
      </c>
      <c r="D67" s="96" t="s">
        <v>503</v>
      </c>
      <c r="E67" s="96" t="s">
        <v>504</v>
      </c>
      <c r="F67" s="57" t="s">
        <v>505</v>
      </c>
      <c r="G67" s="101"/>
      <c r="H67" s="57" t="s">
        <v>506</v>
      </c>
      <c r="I67" s="54" t="s">
        <v>507</v>
      </c>
      <c r="J67" s="96"/>
      <c r="K67" s="96"/>
      <c r="L67" s="57">
        <v>60</v>
      </c>
      <c r="M67" s="96"/>
    </row>
    <row r="68" spans="2:22" ht="28.8" x14ac:dyDescent="0.3">
      <c r="B68" s="57" t="s">
        <v>508</v>
      </c>
      <c r="C68" s="96" t="s">
        <v>256</v>
      </c>
      <c r="D68" s="96" t="s">
        <v>509</v>
      </c>
      <c r="E68" s="96"/>
      <c r="F68" s="57" t="s">
        <v>510</v>
      </c>
      <c r="G68" s="101"/>
      <c r="H68" s="57"/>
      <c r="I68" s="54" t="s">
        <v>256</v>
      </c>
      <c r="J68" s="96"/>
      <c r="K68" s="96"/>
      <c r="L68" s="57">
        <v>80</v>
      </c>
      <c r="M68" s="96"/>
    </row>
    <row r="69" spans="2:22" ht="43.2" x14ac:dyDescent="0.3">
      <c r="B69" s="100" t="s">
        <v>511</v>
      </c>
      <c r="C69" s="101" t="s">
        <v>167</v>
      </c>
      <c r="D69" s="101" t="s">
        <v>168</v>
      </c>
      <c r="E69" s="101"/>
      <c r="F69" s="100" t="s">
        <v>512</v>
      </c>
      <c r="G69" s="101" t="s">
        <v>491</v>
      </c>
      <c r="H69" s="100"/>
      <c r="I69" s="53"/>
      <c r="J69" s="101"/>
      <c r="K69" s="101"/>
      <c r="L69" s="102">
        <f>ROUND(AVERAGE(L70:L72),0)</f>
        <v>60</v>
      </c>
      <c r="M69" s="101"/>
      <c r="N69" s="90"/>
      <c r="O69" s="90"/>
      <c r="P69" s="90"/>
      <c r="Q69" s="90"/>
      <c r="R69" s="90"/>
      <c r="S69" s="210"/>
      <c r="T69" s="90"/>
      <c r="U69" s="90"/>
      <c r="V69" s="90"/>
    </row>
    <row r="70" spans="2:22" ht="132" x14ac:dyDescent="0.3">
      <c r="B70" s="57" t="s">
        <v>513</v>
      </c>
      <c r="C70" s="96" t="s">
        <v>167</v>
      </c>
      <c r="D70" s="96" t="s">
        <v>169</v>
      </c>
      <c r="E70" s="96"/>
      <c r="F70" s="57" t="s">
        <v>514</v>
      </c>
      <c r="G70" s="101"/>
      <c r="H70" s="57"/>
      <c r="I70" s="54" t="s">
        <v>515</v>
      </c>
      <c r="J70" s="96"/>
      <c r="K70" s="96"/>
      <c r="L70" s="57">
        <v>60</v>
      </c>
      <c r="M70" s="96"/>
    </row>
    <row r="71" spans="2:22" ht="120" x14ac:dyDescent="0.3">
      <c r="B71" s="57" t="s">
        <v>516</v>
      </c>
      <c r="C71" s="96" t="s">
        <v>167</v>
      </c>
      <c r="D71" s="96" t="s">
        <v>170</v>
      </c>
      <c r="E71" s="96" t="s">
        <v>517</v>
      </c>
      <c r="F71" s="57" t="s">
        <v>518</v>
      </c>
      <c r="G71" s="101"/>
      <c r="H71" s="57" t="s">
        <v>519</v>
      </c>
      <c r="I71" s="54" t="s">
        <v>520</v>
      </c>
      <c r="J71" s="96"/>
      <c r="K71" s="96"/>
      <c r="L71" s="57">
        <v>60</v>
      </c>
      <c r="M71" s="96"/>
    </row>
    <row r="72" spans="2:22" ht="96" x14ac:dyDescent="0.3">
      <c r="B72" s="57" t="s">
        <v>521</v>
      </c>
      <c r="C72" s="96" t="s">
        <v>198</v>
      </c>
      <c r="D72" s="96" t="s">
        <v>522</v>
      </c>
      <c r="E72" s="96" t="s">
        <v>523</v>
      </c>
      <c r="F72" s="57" t="s">
        <v>524</v>
      </c>
      <c r="G72" s="101"/>
      <c r="H72" s="57" t="s">
        <v>525</v>
      </c>
      <c r="I72" s="54" t="s">
        <v>526</v>
      </c>
      <c r="J72" s="96"/>
      <c r="K72" s="96"/>
      <c r="L72" s="57">
        <v>60</v>
      </c>
      <c r="M72" s="96"/>
    </row>
    <row r="73" spans="2:22" ht="15.6" x14ac:dyDescent="0.3">
      <c r="B73" s="85" t="s">
        <v>29</v>
      </c>
      <c r="C73" s="86"/>
      <c r="D73" s="86"/>
      <c r="E73" s="86"/>
      <c r="F73" s="87"/>
      <c r="G73" s="86"/>
      <c r="H73" s="87"/>
      <c r="I73" s="88"/>
      <c r="J73" s="86"/>
      <c r="K73" s="86"/>
      <c r="L73" s="87"/>
      <c r="M73" s="98"/>
    </row>
    <row r="74" spans="2:22" ht="28.8" x14ac:dyDescent="0.3">
      <c r="B74" s="91" t="s">
        <v>527</v>
      </c>
      <c r="C74" s="92" t="s">
        <v>182</v>
      </c>
      <c r="D74" s="92" t="s">
        <v>29</v>
      </c>
      <c r="E74" s="92"/>
      <c r="F74" s="91" t="s">
        <v>28</v>
      </c>
      <c r="G74" s="92"/>
      <c r="H74" s="108"/>
      <c r="I74" s="109"/>
      <c r="J74" s="110"/>
      <c r="K74" s="110"/>
      <c r="L74" s="94">
        <f>ROUND(AVERAGE($L$75,$L$76),0)</f>
        <v>60</v>
      </c>
      <c r="M74" s="110"/>
    </row>
    <row r="75" spans="2:22" ht="252" x14ac:dyDescent="0.3">
      <c r="B75" s="57" t="s">
        <v>528</v>
      </c>
      <c r="C75" s="96" t="s">
        <v>182</v>
      </c>
      <c r="D75" s="96" t="s">
        <v>183</v>
      </c>
      <c r="E75" s="96" t="s">
        <v>529</v>
      </c>
      <c r="F75" s="57" t="s">
        <v>530</v>
      </c>
      <c r="G75" s="96" t="s">
        <v>346</v>
      </c>
      <c r="H75" s="57"/>
      <c r="I75" s="54" t="s">
        <v>531</v>
      </c>
      <c r="J75" s="96"/>
      <c r="K75" s="96"/>
      <c r="L75" s="57">
        <v>60</v>
      </c>
      <c r="M75" s="96"/>
    </row>
    <row r="76" spans="2:22" ht="168" x14ac:dyDescent="0.3">
      <c r="B76" s="57" t="s">
        <v>532</v>
      </c>
      <c r="C76" s="96" t="s">
        <v>182</v>
      </c>
      <c r="D76" s="96" t="s">
        <v>184</v>
      </c>
      <c r="E76" s="96" t="s">
        <v>533</v>
      </c>
      <c r="F76" s="57" t="s">
        <v>534</v>
      </c>
      <c r="G76" s="96" t="s">
        <v>346</v>
      </c>
      <c r="H76" s="57"/>
      <c r="I76" s="54" t="s">
        <v>535</v>
      </c>
      <c r="J76" s="96"/>
      <c r="K76" s="96"/>
      <c r="L76" s="57">
        <v>60</v>
      </c>
      <c r="M76" s="96"/>
      <c r="N76" s="90"/>
      <c r="O76" s="90"/>
      <c r="P76" s="90"/>
      <c r="Q76" s="90"/>
      <c r="R76" s="90"/>
      <c r="S76" s="210"/>
      <c r="T76" s="90"/>
      <c r="U76" s="90"/>
      <c r="V76" s="90"/>
    </row>
    <row r="77" spans="2:22" x14ac:dyDescent="0.3">
      <c r="B77" s="90"/>
      <c r="C77" s="90"/>
      <c r="D77" s="119"/>
      <c r="E77" s="209"/>
      <c r="F77" s="210"/>
      <c r="G77" s="209"/>
      <c r="H77" s="51"/>
      <c r="I77" s="120"/>
      <c r="L77" s="51"/>
      <c r="M77" s="120"/>
    </row>
  </sheetData>
  <mergeCells count="6">
    <mergeCell ref="B2:C9"/>
    <mergeCell ref="D2:K5"/>
    <mergeCell ref="L2:M9"/>
    <mergeCell ref="D6:K9"/>
    <mergeCell ref="I14:I15"/>
    <mergeCell ref="J14:J15"/>
  </mergeCells>
  <dataValidations count="1">
    <dataValidation type="list" allowBlank="1" showInputMessage="1" showErrorMessage="1" sqref="L70:L72 L14:L15 L19:L23 L25:L26 L30:L31 L37 L33:L35 L46:L48 L41:L44 L50:L52 L56:L58 L60 L64:L68 L75:L76" xr:uid="{00000000-0002-0000-0400-000000000000}">
      <formula1>$S$10:$S$16</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9"/>
  <sheetViews>
    <sheetView topLeftCell="A31" zoomScale="70" zoomScaleNormal="70" workbookViewId="0">
      <selection activeCell="E31" sqref="E31"/>
    </sheetView>
  </sheetViews>
  <sheetFormatPr baseColWidth="10" defaultColWidth="11.44140625" defaultRowHeight="14.4" x14ac:dyDescent="0.3"/>
  <cols>
    <col min="1" max="1" width="12" style="9" customWidth="1"/>
    <col min="2" max="2" width="21.5546875" style="9" customWidth="1"/>
    <col min="3" max="3" width="25.44140625" style="452" customWidth="1"/>
    <col min="4" max="4" width="31.33203125" style="452" customWidth="1"/>
    <col min="5" max="5" width="13.33203125" style="232" customWidth="1"/>
    <col min="6" max="6" width="17.88671875" style="452" customWidth="1"/>
    <col min="7" max="7" width="20.6640625" style="452" customWidth="1"/>
    <col min="8" max="8" width="62" style="452" customWidth="1"/>
    <col min="9" max="9" width="25.5546875" style="452" customWidth="1"/>
    <col min="10" max="10" width="25.44140625" style="452" customWidth="1"/>
    <col min="11" max="11" width="16.6640625" style="9" customWidth="1"/>
    <col min="12" max="12" width="63.109375" style="9" customWidth="1"/>
    <col min="13" max="13" width="0" style="9" hidden="1" customWidth="1"/>
    <col min="14" max="14" width="9.44140625" style="453" hidden="1" customWidth="1"/>
    <col min="15" max="16384" width="11.44140625" style="9"/>
  </cols>
  <sheetData>
    <row r="1" spans="1:14" ht="15" thickBot="1" x14ac:dyDescent="0.35">
      <c r="A1" s="449"/>
      <c r="B1" s="450"/>
      <c r="C1" s="451"/>
      <c r="K1" s="453"/>
      <c r="L1" s="454"/>
    </row>
    <row r="2" spans="1:14" x14ac:dyDescent="0.3">
      <c r="A2" s="455" t="s">
        <v>536</v>
      </c>
      <c r="B2" s="456"/>
      <c r="C2" s="457" t="s">
        <v>255</v>
      </c>
      <c r="D2" s="458"/>
      <c r="E2" s="458"/>
      <c r="F2" s="458"/>
      <c r="G2" s="458"/>
      <c r="H2" s="458"/>
      <c r="I2" s="458"/>
      <c r="J2" s="459"/>
      <c r="K2" s="460"/>
      <c r="L2" s="461"/>
    </row>
    <row r="3" spans="1:14" x14ac:dyDescent="0.3">
      <c r="A3" s="462"/>
      <c r="B3" s="463"/>
      <c r="C3" s="464"/>
      <c r="D3" s="465"/>
      <c r="E3" s="465"/>
      <c r="F3" s="465"/>
      <c r="G3" s="465"/>
      <c r="H3" s="465"/>
      <c r="I3" s="465"/>
      <c r="J3" s="466"/>
      <c r="K3" s="467"/>
      <c r="L3" s="468"/>
      <c r="N3" s="453" t="s">
        <v>256</v>
      </c>
    </row>
    <row r="4" spans="1:14" x14ac:dyDescent="0.3">
      <c r="A4" s="462"/>
      <c r="B4" s="463"/>
      <c r="C4" s="464"/>
      <c r="D4" s="465"/>
      <c r="E4" s="465"/>
      <c r="F4" s="465"/>
      <c r="G4" s="465"/>
      <c r="H4" s="465"/>
      <c r="I4" s="465"/>
      <c r="J4" s="466"/>
      <c r="K4" s="467"/>
      <c r="L4" s="468"/>
      <c r="N4" s="453">
        <v>0</v>
      </c>
    </row>
    <row r="5" spans="1:14" ht="15" thickBot="1" x14ac:dyDescent="0.35">
      <c r="A5" s="462"/>
      <c r="B5" s="463"/>
      <c r="C5" s="469"/>
      <c r="D5" s="470"/>
      <c r="E5" s="470"/>
      <c r="F5" s="470"/>
      <c r="G5" s="470"/>
      <c r="H5" s="470"/>
      <c r="I5" s="470"/>
      <c r="J5" s="471"/>
      <c r="K5" s="467"/>
      <c r="L5" s="468"/>
      <c r="N5" s="453">
        <v>20</v>
      </c>
    </row>
    <row r="6" spans="1:14" x14ac:dyDescent="0.3">
      <c r="A6" s="462"/>
      <c r="B6" s="463"/>
      <c r="C6" s="472" t="str">
        <f>PORTADA!D10</f>
        <v>UNIDAD NACIONAL DE PROTECCIÓN</v>
      </c>
      <c r="D6" s="473"/>
      <c r="E6" s="473"/>
      <c r="F6" s="473"/>
      <c r="G6" s="473"/>
      <c r="H6" s="473"/>
      <c r="I6" s="473"/>
      <c r="J6" s="474"/>
      <c r="K6" s="467"/>
      <c r="L6" s="468"/>
      <c r="N6" s="453">
        <v>40</v>
      </c>
    </row>
    <row r="7" spans="1:14" x14ac:dyDescent="0.3">
      <c r="A7" s="462"/>
      <c r="B7" s="463"/>
      <c r="C7" s="475"/>
      <c r="D7" s="476"/>
      <c r="E7" s="476"/>
      <c r="F7" s="476"/>
      <c r="G7" s="476"/>
      <c r="H7" s="476"/>
      <c r="I7" s="476"/>
      <c r="J7" s="477"/>
      <c r="K7" s="467"/>
      <c r="L7" s="468"/>
      <c r="N7" s="453">
        <v>60</v>
      </c>
    </row>
    <row r="8" spans="1:14" x14ac:dyDescent="0.3">
      <c r="A8" s="462"/>
      <c r="B8" s="463"/>
      <c r="C8" s="475"/>
      <c r="D8" s="476"/>
      <c r="E8" s="476"/>
      <c r="F8" s="476"/>
      <c r="G8" s="476"/>
      <c r="H8" s="476"/>
      <c r="I8" s="476"/>
      <c r="J8" s="477"/>
      <c r="K8" s="467"/>
      <c r="L8" s="468"/>
      <c r="N8" s="453">
        <v>80</v>
      </c>
    </row>
    <row r="9" spans="1:14" ht="15" thickBot="1" x14ac:dyDescent="0.35">
      <c r="A9" s="478"/>
      <c r="B9" s="479"/>
      <c r="C9" s="480"/>
      <c r="D9" s="481"/>
      <c r="E9" s="481"/>
      <c r="F9" s="481"/>
      <c r="G9" s="481"/>
      <c r="H9" s="481"/>
      <c r="I9" s="481"/>
      <c r="J9" s="482"/>
      <c r="K9" s="483"/>
      <c r="L9" s="484"/>
      <c r="N9" s="453">
        <v>100</v>
      </c>
    </row>
    <row r="10" spans="1:14" x14ac:dyDescent="0.3">
      <c r="A10" s="449"/>
      <c r="B10" s="450"/>
      <c r="C10" s="451"/>
      <c r="K10" s="453"/>
      <c r="L10" s="454"/>
    </row>
    <row r="11" spans="1:14" ht="62.4" x14ac:dyDescent="0.3">
      <c r="A11" s="485" t="s">
        <v>537</v>
      </c>
      <c r="B11" s="485" t="s">
        <v>258</v>
      </c>
      <c r="C11" s="486" t="s">
        <v>259</v>
      </c>
      <c r="D11" s="485" t="s">
        <v>260</v>
      </c>
      <c r="E11" s="485" t="s">
        <v>261</v>
      </c>
      <c r="F11" s="485" t="s">
        <v>262</v>
      </c>
      <c r="G11" s="485" t="s">
        <v>263</v>
      </c>
      <c r="H11" s="485" t="s">
        <v>264</v>
      </c>
      <c r="I11" s="485" t="s">
        <v>265</v>
      </c>
      <c r="J11" s="485" t="s">
        <v>266</v>
      </c>
      <c r="K11" s="486" t="s">
        <v>267</v>
      </c>
      <c r="L11" s="486" t="s">
        <v>268</v>
      </c>
    </row>
    <row r="12" spans="1:14" x14ac:dyDescent="0.3">
      <c r="A12" s="487" t="s">
        <v>17</v>
      </c>
      <c r="B12" s="488"/>
      <c r="C12" s="489"/>
      <c r="D12" s="489"/>
      <c r="E12" s="490"/>
      <c r="F12" s="489"/>
      <c r="G12" s="489"/>
      <c r="H12" s="489"/>
      <c r="I12" s="489"/>
      <c r="J12" s="489"/>
      <c r="K12" s="491"/>
      <c r="L12" s="488"/>
    </row>
    <row r="13" spans="1:14" ht="72" x14ac:dyDescent="0.3">
      <c r="A13" s="492" t="s">
        <v>538</v>
      </c>
      <c r="B13" s="493" t="s">
        <v>539</v>
      </c>
      <c r="C13" s="493" t="s">
        <v>17</v>
      </c>
      <c r="D13" s="493"/>
      <c r="E13" s="492" t="s">
        <v>16</v>
      </c>
      <c r="F13" s="493" t="s">
        <v>272</v>
      </c>
      <c r="G13" s="494"/>
      <c r="H13" s="495"/>
      <c r="I13" s="494"/>
      <c r="J13" s="494"/>
      <c r="K13" s="496">
        <f>ROUND(AVERAGE(K14,K17,K24,K26),0)</f>
        <v>60</v>
      </c>
      <c r="L13" s="493"/>
    </row>
    <row r="14" spans="1:14" ht="43.2" x14ac:dyDescent="0.3">
      <c r="A14" s="497" t="s">
        <v>540</v>
      </c>
      <c r="B14" s="239" t="s">
        <v>198</v>
      </c>
      <c r="C14" s="498" t="s">
        <v>541</v>
      </c>
      <c r="D14" s="499" t="s">
        <v>542</v>
      </c>
      <c r="E14" s="500" t="s">
        <v>543</v>
      </c>
      <c r="F14" s="239" t="s">
        <v>544</v>
      </c>
      <c r="G14" s="124"/>
      <c r="H14" s="501"/>
      <c r="I14" s="239"/>
      <c r="J14" s="495"/>
      <c r="K14" s="502">
        <f>ROUND(AVERAGE(K15:K16),0)</f>
        <v>80</v>
      </c>
      <c r="L14" s="498"/>
    </row>
    <row r="15" spans="1:14" ht="309.75" customHeight="1" x14ac:dyDescent="0.3">
      <c r="A15" s="116" t="s">
        <v>545</v>
      </c>
      <c r="B15" s="239" t="s">
        <v>198</v>
      </c>
      <c r="C15" s="239" t="s">
        <v>546</v>
      </c>
      <c r="D15" s="239" t="s">
        <v>547</v>
      </c>
      <c r="E15" s="55" t="s">
        <v>548</v>
      </c>
      <c r="F15" s="239"/>
      <c r="G15" s="495" t="s">
        <v>356</v>
      </c>
      <c r="H15" s="503" t="s">
        <v>549</v>
      </c>
      <c r="I15" s="504"/>
      <c r="J15" s="239"/>
      <c r="K15" s="116">
        <v>80</v>
      </c>
      <c r="L15" s="239"/>
    </row>
    <row r="16" spans="1:14" ht="172.8" x14ac:dyDescent="0.3">
      <c r="A16" s="116" t="s">
        <v>550</v>
      </c>
      <c r="B16" s="239" t="s">
        <v>247</v>
      </c>
      <c r="C16" s="239" t="s">
        <v>551</v>
      </c>
      <c r="D16" s="239" t="s">
        <v>552</v>
      </c>
      <c r="E16" s="55" t="s">
        <v>553</v>
      </c>
      <c r="F16" s="239"/>
      <c r="G16" s="239" t="s">
        <v>554</v>
      </c>
      <c r="H16" s="503" t="s">
        <v>555</v>
      </c>
      <c r="I16" s="503"/>
      <c r="J16" s="239"/>
      <c r="K16" s="116">
        <v>80</v>
      </c>
      <c r="L16" s="239"/>
    </row>
    <row r="17" spans="1:12" ht="57.6" x14ac:dyDescent="0.3">
      <c r="A17" s="497" t="s">
        <v>556</v>
      </c>
      <c r="B17" s="239" t="s">
        <v>198</v>
      </c>
      <c r="C17" s="498" t="s">
        <v>557</v>
      </c>
      <c r="D17" s="498" t="s">
        <v>558</v>
      </c>
      <c r="E17" s="497" t="s">
        <v>559</v>
      </c>
      <c r="F17" s="239" t="s">
        <v>560</v>
      </c>
      <c r="G17" s="124"/>
      <c r="H17" s="503"/>
      <c r="I17" s="503"/>
      <c r="J17" s="239"/>
      <c r="K17" s="502">
        <f>ROUND(AVERAGE(K18:K23),0)</f>
        <v>43</v>
      </c>
      <c r="L17" s="498"/>
    </row>
    <row r="18" spans="1:12" ht="187.2" x14ac:dyDescent="0.3">
      <c r="A18" s="116" t="s">
        <v>561</v>
      </c>
      <c r="B18" s="239" t="s">
        <v>198</v>
      </c>
      <c r="C18" s="239" t="s">
        <v>562</v>
      </c>
      <c r="D18" s="239" t="s">
        <v>563</v>
      </c>
      <c r="E18" s="116" t="s">
        <v>564</v>
      </c>
      <c r="F18" s="239"/>
      <c r="G18" s="495" t="s">
        <v>565</v>
      </c>
      <c r="H18" s="503" t="s">
        <v>566</v>
      </c>
      <c r="I18" s="503"/>
      <c r="J18" s="239"/>
      <c r="K18" s="116">
        <v>60</v>
      </c>
      <c r="L18" s="239"/>
    </row>
    <row r="19" spans="1:12" ht="244.8" x14ac:dyDescent="0.3">
      <c r="A19" s="116" t="s">
        <v>567</v>
      </c>
      <c r="B19" s="239" t="s">
        <v>198</v>
      </c>
      <c r="C19" s="239" t="s">
        <v>568</v>
      </c>
      <c r="D19" s="239" t="s">
        <v>569</v>
      </c>
      <c r="E19" s="116" t="s">
        <v>570</v>
      </c>
      <c r="F19" s="239"/>
      <c r="G19" s="495" t="s">
        <v>565</v>
      </c>
      <c r="H19" s="503" t="s">
        <v>571</v>
      </c>
      <c r="I19" s="503" t="s">
        <v>572</v>
      </c>
      <c r="J19" s="239"/>
      <c r="K19" s="116">
        <v>60</v>
      </c>
      <c r="L19" s="239"/>
    </row>
    <row r="20" spans="1:12" ht="409.6" x14ac:dyDescent="0.3">
      <c r="A20" s="116" t="s">
        <v>573</v>
      </c>
      <c r="B20" s="239" t="s">
        <v>198</v>
      </c>
      <c r="C20" s="239" t="s">
        <v>574</v>
      </c>
      <c r="D20" s="239" t="s">
        <v>575</v>
      </c>
      <c r="E20" s="116" t="s">
        <v>576</v>
      </c>
      <c r="F20" s="239"/>
      <c r="G20" s="239" t="s">
        <v>577</v>
      </c>
      <c r="H20" s="503" t="s">
        <v>578</v>
      </c>
      <c r="I20" s="503"/>
      <c r="J20" s="239"/>
      <c r="K20" s="116">
        <v>20</v>
      </c>
      <c r="L20" s="239"/>
    </row>
    <row r="21" spans="1:12" ht="331.2" x14ac:dyDescent="0.3">
      <c r="A21" s="116" t="s">
        <v>579</v>
      </c>
      <c r="B21" s="239" t="s">
        <v>198</v>
      </c>
      <c r="C21" s="239" t="s">
        <v>580</v>
      </c>
      <c r="D21" s="239" t="s">
        <v>581</v>
      </c>
      <c r="E21" s="116" t="s">
        <v>582</v>
      </c>
      <c r="F21" s="239"/>
      <c r="G21" s="495" t="s">
        <v>565</v>
      </c>
      <c r="H21" s="503" t="s">
        <v>583</v>
      </c>
      <c r="I21" s="503"/>
      <c r="J21" s="239"/>
      <c r="K21" s="116">
        <v>0</v>
      </c>
      <c r="L21" s="239"/>
    </row>
    <row r="22" spans="1:12" ht="172.8" x14ac:dyDescent="0.3">
      <c r="A22" s="116" t="s">
        <v>584</v>
      </c>
      <c r="B22" s="239" t="s">
        <v>198</v>
      </c>
      <c r="C22" s="239" t="s">
        <v>585</v>
      </c>
      <c r="D22" s="239" t="s">
        <v>586</v>
      </c>
      <c r="E22" s="116" t="s">
        <v>587</v>
      </c>
      <c r="F22" s="239"/>
      <c r="G22" s="495"/>
      <c r="H22" s="503" t="s">
        <v>588</v>
      </c>
      <c r="I22" s="503"/>
      <c r="J22" s="239"/>
      <c r="K22" s="116">
        <v>60</v>
      </c>
      <c r="L22" s="239"/>
    </row>
    <row r="23" spans="1:12" ht="129.6" x14ac:dyDescent="0.3">
      <c r="A23" s="116" t="s">
        <v>589</v>
      </c>
      <c r="B23" s="239" t="s">
        <v>198</v>
      </c>
      <c r="C23" s="239" t="s">
        <v>590</v>
      </c>
      <c r="D23" s="239" t="s">
        <v>591</v>
      </c>
      <c r="E23" s="116" t="s">
        <v>592</v>
      </c>
      <c r="F23" s="239"/>
      <c r="G23" s="495"/>
      <c r="H23" s="503" t="s">
        <v>593</v>
      </c>
      <c r="I23" s="503" t="s">
        <v>594</v>
      </c>
      <c r="J23" s="239"/>
      <c r="K23" s="116">
        <v>60</v>
      </c>
      <c r="L23" s="239"/>
    </row>
    <row r="24" spans="1:12" ht="43.2" x14ac:dyDescent="0.3">
      <c r="A24" s="497" t="s">
        <v>595</v>
      </c>
      <c r="B24" s="498" t="s">
        <v>198</v>
      </c>
      <c r="C24" s="498" t="s">
        <v>596</v>
      </c>
      <c r="D24" s="498" t="s">
        <v>597</v>
      </c>
      <c r="E24" s="497" t="s">
        <v>598</v>
      </c>
      <c r="F24" s="239" t="s">
        <v>544</v>
      </c>
      <c r="G24" s="124"/>
      <c r="H24" s="505"/>
      <c r="I24" s="503"/>
      <c r="J24" s="239"/>
      <c r="K24" s="502">
        <f>K25</f>
        <v>60</v>
      </c>
      <c r="L24" s="498"/>
    </row>
    <row r="25" spans="1:12" ht="409.6" x14ac:dyDescent="0.3">
      <c r="A25" s="116" t="s">
        <v>599</v>
      </c>
      <c r="B25" s="239" t="s">
        <v>198</v>
      </c>
      <c r="C25" s="239" t="s">
        <v>600</v>
      </c>
      <c r="D25" s="239" t="s">
        <v>601</v>
      </c>
      <c r="E25" s="116" t="s">
        <v>602</v>
      </c>
      <c r="F25" s="239"/>
      <c r="G25" s="495" t="s">
        <v>565</v>
      </c>
      <c r="H25" s="503" t="s">
        <v>603</v>
      </c>
      <c r="I25" s="503"/>
      <c r="J25" s="239"/>
      <c r="K25" s="116">
        <v>60</v>
      </c>
      <c r="L25" s="239"/>
    </row>
    <row r="26" spans="1:12" ht="43.2" x14ac:dyDescent="0.3">
      <c r="A26" s="497" t="s">
        <v>604</v>
      </c>
      <c r="B26" s="239" t="s">
        <v>198</v>
      </c>
      <c r="C26" s="498" t="s">
        <v>605</v>
      </c>
      <c r="D26" s="498" t="s">
        <v>606</v>
      </c>
      <c r="E26" s="497" t="s">
        <v>607</v>
      </c>
      <c r="F26" s="239" t="s">
        <v>560</v>
      </c>
      <c r="G26" s="124"/>
      <c r="H26" s="503"/>
      <c r="I26" s="503"/>
      <c r="J26" s="239"/>
      <c r="K26" s="502">
        <f>ROUND(AVERAGE(K27:K31),0)</f>
        <v>56</v>
      </c>
      <c r="L26" s="498"/>
    </row>
    <row r="27" spans="1:12" ht="172.8" x14ac:dyDescent="0.3">
      <c r="A27" s="116" t="s">
        <v>608</v>
      </c>
      <c r="B27" s="239" t="s">
        <v>198</v>
      </c>
      <c r="C27" s="239" t="s">
        <v>609</v>
      </c>
      <c r="D27" s="239" t="s">
        <v>610</v>
      </c>
      <c r="E27" s="116" t="s">
        <v>611</v>
      </c>
      <c r="F27" s="239"/>
      <c r="G27" s="239" t="s">
        <v>577</v>
      </c>
      <c r="H27" s="503" t="s">
        <v>612</v>
      </c>
      <c r="I27" s="503"/>
      <c r="J27" s="239"/>
      <c r="K27" s="116">
        <v>80</v>
      </c>
      <c r="L27" s="239"/>
    </row>
    <row r="28" spans="1:12" ht="388.8" x14ac:dyDescent="0.3">
      <c r="A28" s="116" t="s">
        <v>613</v>
      </c>
      <c r="B28" s="239" t="s">
        <v>198</v>
      </c>
      <c r="C28" s="239" t="s">
        <v>614</v>
      </c>
      <c r="D28" s="239" t="s">
        <v>615</v>
      </c>
      <c r="E28" s="116" t="s">
        <v>616</v>
      </c>
      <c r="F28" s="239"/>
      <c r="G28" s="495" t="s">
        <v>565</v>
      </c>
      <c r="H28" s="503" t="s">
        <v>617</v>
      </c>
      <c r="I28" s="504"/>
      <c r="J28" s="239"/>
      <c r="K28" s="116">
        <v>60</v>
      </c>
      <c r="L28" s="239"/>
    </row>
    <row r="29" spans="1:12" ht="244.8" x14ac:dyDescent="0.3">
      <c r="A29" s="116" t="s">
        <v>618</v>
      </c>
      <c r="B29" s="239" t="s">
        <v>247</v>
      </c>
      <c r="C29" s="239" t="s">
        <v>619</v>
      </c>
      <c r="D29" s="239" t="s">
        <v>620</v>
      </c>
      <c r="E29" s="116" t="s">
        <v>621</v>
      </c>
      <c r="F29" s="239"/>
      <c r="G29" s="495" t="s">
        <v>565</v>
      </c>
      <c r="H29" s="503" t="s">
        <v>622</v>
      </c>
      <c r="I29" s="503"/>
      <c r="J29" s="239"/>
      <c r="K29" s="116">
        <v>80</v>
      </c>
      <c r="L29" s="239"/>
    </row>
    <row r="30" spans="1:12" ht="244.8" x14ac:dyDescent="0.3">
      <c r="A30" s="116" t="s">
        <v>623</v>
      </c>
      <c r="B30" s="239" t="s">
        <v>247</v>
      </c>
      <c r="C30" s="239" t="s">
        <v>624</v>
      </c>
      <c r="D30" s="239" t="s">
        <v>625</v>
      </c>
      <c r="E30" s="116" t="s">
        <v>626</v>
      </c>
      <c r="F30" s="239"/>
      <c r="G30" s="239" t="s">
        <v>577</v>
      </c>
      <c r="H30" s="503" t="s">
        <v>627</v>
      </c>
      <c r="I30" s="503"/>
      <c r="J30" s="239"/>
      <c r="K30" s="116">
        <v>60</v>
      </c>
      <c r="L30" s="239"/>
    </row>
    <row r="31" spans="1:12" ht="273.60000000000002" x14ac:dyDescent="0.3">
      <c r="A31" s="116" t="s">
        <v>628</v>
      </c>
      <c r="B31" s="239" t="s">
        <v>247</v>
      </c>
      <c r="C31" s="239" t="s">
        <v>629</v>
      </c>
      <c r="D31" s="239" t="s">
        <v>630</v>
      </c>
      <c r="E31" s="116" t="s">
        <v>631</v>
      </c>
      <c r="F31" s="239"/>
      <c r="G31" s="495" t="s">
        <v>356</v>
      </c>
      <c r="H31" s="503" t="s">
        <v>632</v>
      </c>
      <c r="I31" s="503"/>
      <c r="J31" s="239"/>
      <c r="K31" s="116">
        <v>0</v>
      </c>
      <c r="L31" s="239"/>
    </row>
    <row r="32" spans="1:12" x14ac:dyDescent="0.3">
      <c r="A32" s="487" t="s">
        <v>19</v>
      </c>
      <c r="B32" s="506"/>
      <c r="C32" s="506"/>
      <c r="D32" s="506"/>
      <c r="E32" s="490"/>
      <c r="F32" s="506"/>
      <c r="G32" s="506"/>
      <c r="H32" s="507"/>
      <c r="I32" s="508"/>
      <c r="J32" s="508"/>
      <c r="K32" s="490"/>
      <c r="L32" s="506"/>
    </row>
    <row r="33" spans="1:12" ht="115.2" x14ac:dyDescent="0.3">
      <c r="A33" s="492" t="s">
        <v>633</v>
      </c>
      <c r="B33" s="493" t="s">
        <v>198</v>
      </c>
      <c r="C33" s="493" t="s">
        <v>19</v>
      </c>
      <c r="D33" s="493" t="s">
        <v>289</v>
      </c>
      <c r="E33" s="492" t="s">
        <v>18</v>
      </c>
      <c r="F33" s="494"/>
      <c r="G33" s="494"/>
      <c r="H33" s="509"/>
      <c r="I33" s="510"/>
      <c r="J33" s="510"/>
      <c r="K33" s="496">
        <f>K34</f>
        <v>80</v>
      </c>
      <c r="L33" s="493"/>
    </row>
    <row r="34" spans="1:12" ht="57.6" x14ac:dyDescent="0.3">
      <c r="A34" s="497" t="s">
        <v>634</v>
      </c>
      <c r="B34" s="498" t="s">
        <v>198</v>
      </c>
      <c r="C34" s="498" t="s">
        <v>635</v>
      </c>
      <c r="D34" s="498" t="s">
        <v>636</v>
      </c>
      <c r="E34" s="497" t="s">
        <v>637</v>
      </c>
      <c r="F34" s="239" t="s">
        <v>560</v>
      </c>
      <c r="G34" s="124"/>
      <c r="H34" s="505"/>
      <c r="I34" s="503"/>
      <c r="J34" s="239"/>
      <c r="K34" s="502">
        <f>ROUND(AVERAGE(K35:K36),0)</f>
        <v>80</v>
      </c>
      <c r="L34" s="239"/>
    </row>
    <row r="35" spans="1:12" ht="302.39999999999998" x14ac:dyDescent="0.3">
      <c r="A35" s="116" t="s">
        <v>638</v>
      </c>
      <c r="B35" s="239" t="s">
        <v>198</v>
      </c>
      <c r="C35" s="239" t="s">
        <v>639</v>
      </c>
      <c r="D35" s="239" t="s">
        <v>640</v>
      </c>
      <c r="E35" s="116" t="s">
        <v>641</v>
      </c>
      <c r="F35" s="239"/>
      <c r="G35" s="495"/>
      <c r="H35" s="503" t="s">
        <v>642</v>
      </c>
      <c r="I35" s="503"/>
      <c r="J35" s="239"/>
      <c r="K35" s="116">
        <v>80</v>
      </c>
      <c r="L35" s="239"/>
    </row>
    <row r="36" spans="1:12" ht="273.60000000000002" x14ac:dyDescent="0.3">
      <c r="A36" s="116" t="s">
        <v>643</v>
      </c>
      <c r="B36" s="239" t="s">
        <v>198</v>
      </c>
      <c r="C36" s="239" t="s">
        <v>644</v>
      </c>
      <c r="D36" s="239" t="s">
        <v>645</v>
      </c>
      <c r="E36" s="116" t="s">
        <v>646</v>
      </c>
      <c r="F36" s="239"/>
      <c r="G36" s="495"/>
      <c r="H36" s="503" t="s">
        <v>647</v>
      </c>
      <c r="I36" s="503"/>
      <c r="J36" s="239"/>
      <c r="K36" s="116">
        <v>80</v>
      </c>
      <c r="L36" s="239"/>
    </row>
    <row r="37" spans="1:12" x14ac:dyDescent="0.3">
      <c r="A37" s="487" t="s">
        <v>21</v>
      </c>
      <c r="B37" s="506"/>
      <c r="C37" s="506"/>
      <c r="D37" s="506"/>
      <c r="E37" s="490"/>
      <c r="F37" s="506"/>
      <c r="G37" s="506"/>
      <c r="H37" s="507"/>
      <c r="I37" s="511"/>
      <c r="J37" s="508"/>
      <c r="K37" s="490"/>
      <c r="L37" s="506"/>
    </row>
    <row r="38" spans="1:12" ht="72" x14ac:dyDescent="0.3">
      <c r="A38" s="492" t="s">
        <v>648</v>
      </c>
      <c r="B38" s="493" t="s">
        <v>649</v>
      </c>
      <c r="C38" s="493" t="s">
        <v>21</v>
      </c>
      <c r="D38" s="493"/>
      <c r="E38" s="492" t="s">
        <v>20</v>
      </c>
      <c r="F38" s="494"/>
      <c r="G38" s="512"/>
      <c r="H38" s="513"/>
      <c r="I38" s="513"/>
      <c r="J38" s="510"/>
      <c r="K38" s="514">
        <f>ROUND(AVERAGE(K39,K46),0)</f>
        <v>64</v>
      </c>
      <c r="L38" s="510"/>
    </row>
    <row r="39" spans="1:12" ht="72" x14ac:dyDescent="0.3">
      <c r="A39" s="497" t="s">
        <v>650</v>
      </c>
      <c r="B39" s="515" t="s">
        <v>193</v>
      </c>
      <c r="C39" s="498" t="s">
        <v>194</v>
      </c>
      <c r="D39" s="498" t="s">
        <v>651</v>
      </c>
      <c r="E39" s="497" t="s">
        <v>652</v>
      </c>
      <c r="F39" s="239" t="s">
        <v>544</v>
      </c>
      <c r="G39" s="124"/>
      <c r="H39" s="505"/>
      <c r="I39" s="503"/>
      <c r="J39" s="239"/>
      <c r="K39" s="502">
        <f>ROUND(AVERAGE(K40:K45),0)</f>
        <v>57</v>
      </c>
      <c r="L39" s="498"/>
    </row>
    <row r="40" spans="1:12" ht="409.6" x14ac:dyDescent="0.3">
      <c r="A40" s="116" t="s">
        <v>653</v>
      </c>
      <c r="B40" s="516" t="s">
        <v>193</v>
      </c>
      <c r="C40" s="239" t="s">
        <v>195</v>
      </c>
      <c r="D40" s="239" t="s">
        <v>654</v>
      </c>
      <c r="E40" s="116" t="s">
        <v>655</v>
      </c>
      <c r="F40" s="239"/>
      <c r="G40" s="495" t="s">
        <v>656</v>
      </c>
      <c r="H40" s="503" t="s">
        <v>657</v>
      </c>
      <c r="I40" s="503"/>
      <c r="J40" s="239"/>
      <c r="K40" s="116">
        <v>60</v>
      </c>
      <c r="L40" s="239"/>
    </row>
    <row r="41" spans="1:12" ht="388.8" x14ac:dyDescent="0.3">
      <c r="A41" s="116" t="s">
        <v>658</v>
      </c>
      <c r="B41" s="516" t="s">
        <v>659</v>
      </c>
      <c r="C41" s="239" t="s">
        <v>660</v>
      </c>
      <c r="D41" s="239" t="s">
        <v>661</v>
      </c>
      <c r="E41" s="116" t="s">
        <v>662</v>
      </c>
      <c r="F41" s="239"/>
      <c r="G41" s="239" t="s">
        <v>663</v>
      </c>
      <c r="H41" s="503" t="s">
        <v>664</v>
      </c>
      <c r="I41" s="503"/>
      <c r="J41" s="239"/>
      <c r="K41" s="116">
        <v>60</v>
      </c>
      <c r="L41" s="239"/>
    </row>
    <row r="42" spans="1:12" ht="216" x14ac:dyDescent="0.3">
      <c r="A42" s="116" t="s">
        <v>665</v>
      </c>
      <c r="B42" s="516" t="s">
        <v>666</v>
      </c>
      <c r="C42" s="239" t="s">
        <v>667</v>
      </c>
      <c r="D42" s="239" t="s">
        <v>668</v>
      </c>
      <c r="E42" s="116" t="s">
        <v>669</v>
      </c>
      <c r="F42" s="239"/>
      <c r="G42" s="495"/>
      <c r="H42" s="503" t="s">
        <v>670</v>
      </c>
      <c r="I42" s="503"/>
      <c r="J42" s="239"/>
      <c r="K42" s="116">
        <v>60</v>
      </c>
      <c r="L42" s="239"/>
    </row>
    <row r="43" spans="1:12" ht="43.2" x14ac:dyDescent="0.3">
      <c r="A43" s="116" t="s">
        <v>671</v>
      </c>
      <c r="B43" s="516" t="s">
        <v>659</v>
      </c>
      <c r="C43" s="239" t="s">
        <v>672</v>
      </c>
      <c r="D43" s="239" t="s">
        <v>673</v>
      </c>
      <c r="E43" s="116" t="s">
        <v>674</v>
      </c>
      <c r="F43" s="239"/>
      <c r="G43" s="239" t="s">
        <v>675</v>
      </c>
      <c r="H43" s="503" t="s">
        <v>676</v>
      </c>
      <c r="I43" s="503"/>
      <c r="J43" s="239"/>
      <c r="K43" s="116">
        <v>60</v>
      </c>
      <c r="L43" s="239"/>
    </row>
    <row r="44" spans="1:12" ht="172.8" x14ac:dyDescent="0.3">
      <c r="A44" s="116" t="s">
        <v>677</v>
      </c>
      <c r="B44" s="516" t="s">
        <v>659</v>
      </c>
      <c r="C44" s="239" t="s">
        <v>678</v>
      </c>
      <c r="D44" s="239" t="s">
        <v>679</v>
      </c>
      <c r="E44" s="116" t="s">
        <v>680</v>
      </c>
      <c r="F44" s="495" t="s">
        <v>681</v>
      </c>
      <c r="G44" s="495"/>
      <c r="H44" s="503" t="s">
        <v>682</v>
      </c>
      <c r="I44" s="503"/>
      <c r="J44" s="239"/>
      <c r="K44" s="116">
        <v>40</v>
      </c>
      <c r="L44" s="239"/>
    </row>
    <row r="45" spans="1:12" ht="273.60000000000002" x14ac:dyDescent="0.3">
      <c r="A45" s="116" t="s">
        <v>683</v>
      </c>
      <c r="B45" s="516" t="s">
        <v>193</v>
      </c>
      <c r="C45" s="239" t="s">
        <v>196</v>
      </c>
      <c r="D45" s="239" t="s">
        <v>684</v>
      </c>
      <c r="E45" s="116" t="s">
        <v>685</v>
      </c>
      <c r="F45" s="239"/>
      <c r="G45" s="495" t="s">
        <v>656</v>
      </c>
      <c r="H45" s="503" t="s">
        <v>686</v>
      </c>
      <c r="I45" s="142"/>
      <c r="J45" s="451"/>
      <c r="K45" s="116">
        <v>60</v>
      </c>
      <c r="L45" s="239"/>
    </row>
    <row r="46" spans="1:12" ht="57.6" x14ac:dyDescent="0.3">
      <c r="A46" s="497" t="s">
        <v>687</v>
      </c>
      <c r="B46" s="498" t="s">
        <v>659</v>
      </c>
      <c r="C46" s="498" t="s">
        <v>688</v>
      </c>
      <c r="D46" s="498" t="s">
        <v>689</v>
      </c>
      <c r="E46" s="497" t="s">
        <v>690</v>
      </c>
      <c r="F46" s="239" t="s">
        <v>544</v>
      </c>
      <c r="G46" s="124"/>
      <c r="H46" s="505"/>
      <c r="I46" s="503"/>
      <c r="J46" s="239"/>
      <c r="K46" s="502">
        <f>ROUND(AVERAGE(K47:K55),0)</f>
        <v>71</v>
      </c>
      <c r="L46" s="498"/>
    </row>
    <row r="47" spans="1:12" ht="409.6" x14ac:dyDescent="0.3">
      <c r="A47" s="116" t="s">
        <v>691</v>
      </c>
      <c r="B47" s="239" t="s">
        <v>659</v>
      </c>
      <c r="C47" s="239" t="s">
        <v>692</v>
      </c>
      <c r="D47" s="239" t="s">
        <v>693</v>
      </c>
      <c r="E47" s="116" t="s">
        <v>694</v>
      </c>
      <c r="F47" s="239"/>
      <c r="G47" s="495" t="s">
        <v>695</v>
      </c>
      <c r="H47" s="503" t="s">
        <v>696</v>
      </c>
      <c r="I47" s="503"/>
      <c r="J47" s="239"/>
      <c r="K47" s="116">
        <v>80</v>
      </c>
      <c r="L47" s="239"/>
    </row>
    <row r="48" spans="1:12" ht="172.8" x14ac:dyDescent="0.3">
      <c r="A48" s="116" t="s">
        <v>697</v>
      </c>
      <c r="B48" s="239" t="s">
        <v>247</v>
      </c>
      <c r="C48" s="239" t="s">
        <v>698</v>
      </c>
      <c r="D48" s="239" t="s">
        <v>699</v>
      </c>
      <c r="E48" s="116" t="s">
        <v>700</v>
      </c>
      <c r="F48" s="239"/>
      <c r="G48" s="239" t="s">
        <v>701</v>
      </c>
      <c r="H48" s="503" t="s">
        <v>702</v>
      </c>
      <c r="I48" s="503"/>
      <c r="J48" s="239"/>
      <c r="K48" s="116">
        <v>80</v>
      </c>
      <c r="L48" s="239"/>
    </row>
    <row r="49" spans="1:12" ht="201.6" x14ac:dyDescent="0.3">
      <c r="A49" s="116" t="s">
        <v>703</v>
      </c>
      <c r="B49" s="239" t="s">
        <v>247</v>
      </c>
      <c r="C49" s="239" t="s">
        <v>704</v>
      </c>
      <c r="D49" s="239" t="s">
        <v>705</v>
      </c>
      <c r="E49" s="116" t="s">
        <v>706</v>
      </c>
      <c r="F49" s="239"/>
      <c r="G49" s="239" t="s">
        <v>707</v>
      </c>
      <c r="H49" s="503" t="s">
        <v>708</v>
      </c>
      <c r="I49" s="503"/>
      <c r="J49" s="239"/>
      <c r="K49" s="116">
        <v>80</v>
      </c>
      <c r="L49" s="239"/>
    </row>
    <row r="50" spans="1:12" ht="259.2" x14ac:dyDescent="0.3">
      <c r="A50" s="116" t="s">
        <v>709</v>
      </c>
      <c r="B50" s="239" t="s">
        <v>247</v>
      </c>
      <c r="C50" s="239" t="s">
        <v>710</v>
      </c>
      <c r="D50" s="239" t="s">
        <v>711</v>
      </c>
      <c r="E50" s="116" t="s">
        <v>712</v>
      </c>
      <c r="F50" s="239"/>
      <c r="G50" s="239" t="s">
        <v>713</v>
      </c>
      <c r="H50" s="503" t="s">
        <v>714</v>
      </c>
      <c r="I50" s="503"/>
      <c r="J50" s="239"/>
      <c r="K50" s="116">
        <v>80</v>
      </c>
      <c r="L50" s="239"/>
    </row>
    <row r="51" spans="1:12" ht="158.4" x14ac:dyDescent="0.3">
      <c r="A51" s="116" t="s">
        <v>715</v>
      </c>
      <c r="B51" s="239" t="s">
        <v>247</v>
      </c>
      <c r="C51" s="239" t="s">
        <v>716</v>
      </c>
      <c r="D51" s="239" t="s">
        <v>717</v>
      </c>
      <c r="E51" s="116" t="s">
        <v>718</v>
      </c>
      <c r="F51" s="239"/>
      <c r="G51" s="239" t="s">
        <v>719</v>
      </c>
      <c r="H51" s="503" t="s">
        <v>720</v>
      </c>
      <c r="I51" s="503"/>
      <c r="J51" s="239"/>
      <c r="K51" s="116">
        <v>60</v>
      </c>
      <c r="L51" s="239"/>
    </row>
    <row r="52" spans="1:12" ht="273.60000000000002" x14ac:dyDescent="0.3">
      <c r="A52" s="116" t="s">
        <v>721</v>
      </c>
      <c r="B52" s="239" t="s">
        <v>659</v>
      </c>
      <c r="C52" s="239" t="s">
        <v>722</v>
      </c>
      <c r="D52" s="239" t="s">
        <v>723</v>
      </c>
      <c r="E52" s="116" t="s">
        <v>724</v>
      </c>
      <c r="F52" s="239"/>
      <c r="G52" s="495" t="s">
        <v>725</v>
      </c>
      <c r="H52" s="503" t="s">
        <v>726</v>
      </c>
      <c r="I52" s="503"/>
      <c r="J52" s="239"/>
      <c r="K52" s="116">
        <v>40</v>
      </c>
      <c r="L52" s="239"/>
    </row>
    <row r="53" spans="1:12" ht="144" x14ac:dyDescent="0.3">
      <c r="A53" s="116" t="s">
        <v>727</v>
      </c>
      <c r="B53" s="239" t="s">
        <v>247</v>
      </c>
      <c r="C53" s="239" t="s">
        <v>728</v>
      </c>
      <c r="D53" s="239" t="s">
        <v>729</v>
      </c>
      <c r="E53" s="116" t="s">
        <v>730</v>
      </c>
      <c r="F53" s="239"/>
      <c r="G53" s="239" t="s">
        <v>449</v>
      </c>
      <c r="H53" s="503" t="s">
        <v>731</v>
      </c>
      <c r="I53" s="503"/>
      <c r="J53" s="239"/>
      <c r="K53" s="116">
        <v>60</v>
      </c>
      <c r="L53" s="239"/>
    </row>
    <row r="54" spans="1:12" ht="129.6" x14ac:dyDescent="0.3">
      <c r="A54" s="116" t="s">
        <v>732</v>
      </c>
      <c r="B54" s="239" t="s">
        <v>659</v>
      </c>
      <c r="C54" s="239" t="s">
        <v>733</v>
      </c>
      <c r="D54" s="239" t="s">
        <v>734</v>
      </c>
      <c r="E54" s="116" t="s">
        <v>735</v>
      </c>
      <c r="F54" s="239"/>
      <c r="G54" s="495"/>
      <c r="H54" s="503" t="s">
        <v>736</v>
      </c>
      <c r="I54" s="517"/>
      <c r="J54" s="503"/>
      <c r="K54" s="116">
        <v>80</v>
      </c>
      <c r="L54" s="239"/>
    </row>
    <row r="55" spans="1:12" ht="230.4" x14ac:dyDescent="0.3">
      <c r="A55" s="116" t="s">
        <v>737</v>
      </c>
      <c r="B55" s="239" t="s">
        <v>659</v>
      </c>
      <c r="C55" s="239" t="s">
        <v>738</v>
      </c>
      <c r="D55" s="239" t="s">
        <v>739</v>
      </c>
      <c r="E55" s="116" t="s">
        <v>740</v>
      </c>
      <c r="F55" s="239"/>
      <c r="G55" s="495" t="s">
        <v>741</v>
      </c>
      <c r="H55" s="503" t="s">
        <v>742</v>
      </c>
      <c r="I55" s="503"/>
      <c r="J55" s="239"/>
      <c r="K55" s="116">
        <v>80</v>
      </c>
      <c r="L55" s="239"/>
    </row>
    <row r="56" spans="1:12" x14ac:dyDescent="0.3">
      <c r="A56" s="487" t="s">
        <v>23</v>
      </c>
      <c r="B56" s="506"/>
      <c r="C56" s="506"/>
      <c r="D56" s="506"/>
      <c r="E56" s="490"/>
      <c r="F56" s="506"/>
      <c r="G56" s="506"/>
      <c r="H56" s="507"/>
      <c r="I56" s="508"/>
      <c r="J56" s="508"/>
      <c r="K56" s="490"/>
      <c r="L56" s="506"/>
    </row>
    <row r="57" spans="1:12" ht="28.8" x14ac:dyDescent="0.3">
      <c r="A57" s="492" t="s">
        <v>743</v>
      </c>
      <c r="B57" s="493" t="s">
        <v>744</v>
      </c>
      <c r="C57" s="493" t="s">
        <v>23</v>
      </c>
      <c r="D57" s="493"/>
      <c r="E57" s="492" t="s">
        <v>22</v>
      </c>
      <c r="F57" s="494"/>
      <c r="G57" s="512"/>
      <c r="H57" s="513"/>
      <c r="I57" s="510"/>
      <c r="J57" s="510"/>
      <c r="K57" s="514">
        <f>ROUND(AVERAGE(K58,K63,K65,K67,K72,K74,K77),0)</f>
        <v>69</v>
      </c>
      <c r="L57" s="510"/>
    </row>
    <row r="58" spans="1:12" ht="43.2" x14ac:dyDescent="0.3">
      <c r="A58" s="497" t="s">
        <v>745</v>
      </c>
      <c r="B58" s="498" t="s">
        <v>247</v>
      </c>
      <c r="C58" s="498" t="s">
        <v>207</v>
      </c>
      <c r="D58" s="498" t="s">
        <v>746</v>
      </c>
      <c r="E58" s="497" t="s">
        <v>747</v>
      </c>
      <c r="F58" s="239" t="s">
        <v>544</v>
      </c>
      <c r="G58" s="124"/>
      <c r="H58" s="505" t="s">
        <v>393</v>
      </c>
      <c r="I58" s="503"/>
      <c r="J58" s="239"/>
      <c r="K58" s="502">
        <f>ROUND(AVERAGE(K59:K62),0)</f>
        <v>70</v>
      </c>
      <c r="L58" s="498"/>
    </row>
    <row r="59" spans="1:12" ht="345.6" x14ac:dyDescent="0.3">
      <c r="A59" s="116" t="s">
        <v>748</v>
      </c>
      <c r="B59" s="498" t="s">
        <v>247</v>
      </c>
      <c r="C59" s="239" t="s">
        <v>208</v>
      </c>
      <c r="D59" s="239" t="s">
        <v>749</v>
      </c>
      <c r="E59" s="116" t="s">
        <v>750</v>
      </c>
      <c r="F59" s="239"/>
      <c r="G59" s="495"/>
      <c r="H59" s="503" t="s">
        <v>751</v>
      </c>
      <c r="I59" s="503"/>
      <c r="J59" s="239"/>
      <c r="K59" s="116">
        <v>80</v>
      </c>
      <c r="L59" s="239"/>
    </row>
    <row r="60" spans="1:12" ht="244.8" x14ac:dyDescent="0.3">
      <c r="A60" s="116" t="s">
        <v>752</v>
      </c>
      <c r="B60" s="239" t="s">
        <v>247</v>
      </c>
      <c r="C60" s="239" t="s">
        <v>209</v>
      </c>
      <c r="D60" s="239" t="s">
        <v>753</v>
      </c>
      <c r="E60" s="116" t="s">
        <v>754</v>
      </c>
      <c r="F60" s="239"/>
      <c r="G60" s="239" t="s">
        <v>755</v>
      </c>
      <c r="H60" s="503" t="s">
        <v>756</v>
      </c>
      <c r="I60" s="503"/>
      <c r="J60" s="239"/>
      <c r="K60" s="116">
        <v>80</v>
      </c>
      <c r="L60" s="239"/>
    </row>
    <row r="61" spans="1:12" ht="144" x14ac:dyDescent="0.3">
      <c r="A61" s="116" t="s">
        <v>757</v>
      </c>
      <c r="B61" s="239" t="s">
        <v>247</v>
      </c>
      <c r="C61" s="239" t="s">
        <v>210</v>
      </c>
      <c r="D61" s="239" t="s">
        <v>758</v>
      </c>
      <c r="E61" s="116" t="s">
        <v>759</v>
      </c>
      <c r="F61" s="239"/>
      <c r="G61" s="495" t="s">
        <v>760</v>
      </c>
      <c r="H61" s="503" t="s">
        <v>761</v>
      </c>
      <c r="I61" s="503"/>
      <c r="J61" s="239"/>
      <c r="K61" s="116">
        <v>60</v>
      </c>
      <c r="L61" s="239"/>
    </row>
    <row r="62" spans="1:12" ht="302.39999999999998" x14ac:dyDescent="0.3">
      <c r="A62" s="116" t="s">
        <v>762</v>
      </c>
      <c r="B62" s="239" t="s">
        <v>247</v>
      </c>
      <c r="C62" s="239" t="s">
        <v>211</v>
      </c>
      <c r="D62" s="239" t="s">
        <v>763</v>
      </c>
      <c r="E62" s="116" t="s">
        <v>764</v>
      </c>
      <c r="F62" s="239"/>
      <c r="G62" s="495" t="s">
        <v>765</v>
      </c>
      <c r="H62" s="503" t="s">
        <v>766</v>
      </c>
      <c r="I62" s="503"/>
      <c r="J62" s="239"/>
      <c r="K62" s="116">
        <v>60</v>
      </c>
      <c r="L62" s="239"/>
    </row>
    <row r="63" spans="1:12" ht="57.6" x14ac:dyDescent="0.3">
      <c r="A63" s="497" t="s">
        <v>767</v>
      </c>
      <c r="B63" s="498" t="s">
        <v>198</v>
      </c>
      <c r="C63" s="498" t="s">
        <v>212</v>
      </c>
      <c r="D63" s="498" t="s">
        <v>768</v>
      </c>
      <c r="E63" s="497" t="s">
        <v>769</v>
      </c>
      <c r="F63" s="239"/>
      <c r="G63" s="124"/>
      <c r="H63" s="503"/>
      <c r="I63" s="503"/>
      <c r="J63" s="239"/>
      <c r="K63" s="502">
        <f>K64</f>
        <v>80</v>
      </c>
      <c r="L63" s="498"/>
    </row>
    <row r="64" spans="1:12" ht="409.6" x14ac:dyDescent="0.3">
      <c r="A64" s="116" t="s">
        <v>770</v>
      </c>
      <c r="B64" s="498" t="s">
        <v>198</v>
      </c>
      <c r="C64" s="239" t="s">
        <v>771</v>
      </c>
      <c r="D64" s="239" t="s">
        <v>772</v>
      </c>
      <c r="E64" s="116" t="s">
        <v>773</v>
      </c>
      <c r="F64" s="239" t="s">
        <v>774</v>
      </c>
      <c r="G64" s="239" t="s">
        <v>775</v>
      </c>
      <c r="H64" s="503" t="s">
        <v>776</v>
      </c>
      <c r="I64" s="503"/>
      <c r="J64" s="239"/>
      <c r="K64" s="116">
        <v>80</v>
      </c>
      <c r="L64" s="239"/>
    </row>
    <row r="65" spans="1:12" ht="28.8" x14ac:dyDescent="0.3">
      <c r="A65" s="497" t="s">
        <v>777</v>
      </c>
      <c r="B65" s="498" t="s">
        <v>247</v>
      </c>
      <c r="C65" s="498" t="s">
        <v>213</v>
      </c>
      <c r="D65" s="498" t="s">
        <v>778</v>
      </c>
      <c r="E65" s="497" t="s">
        <v>779</v>
      </c>
      <c r="F65" s="239" t="s">
        <v>774</v>
      </c>
      <c r="G65" s="124"/>
      <c r="H65" s="503"/>
      <c r="I65" s="503"/>
      <c r="J65" s="239"/>
      <c r="K65" s="502">
        <f>K66</f>
        <v>80</v>
      </c>
      <c r="L65" s="498"/>
    </row>
    <row r="66" spans="1:12" ht="302.39999999999998" x14ac:dyDescent="0.3">
      <c r="A66" s="116" t="s">
        <v>780</v>
      </c>
      <c r="B66" s="239" t="s">
        <v>247</v>
      </c>
      <c r="C66" s="239" t="s">
        <v>781</v>
      </c>
      <c r="D66" s="239" t="s">
        <v>782</v>
      </c>
      <c r="E66" s="116" t="s">
        <v>783</v>
      </c>
      <c r="F66" s="239"/>
      <c r="G66" s="239" t="s">
        <v>784</v>
      </c>
      <c r="H66" s="503" t="s">
        <v>785</v>
      </c>
      <c r="I66" s="503"/>
      <c r="J66" s="239"/>
      <c r="K66" s="116">
        <v>80</v>
      </c>
      <c r="L66" s="239"/>
    </row>
    <row r="67" spans="1:12" ht="43.2" x14ac:dyDescent="0.3">
      <c r="A67" s="497" t="s">
        <v>786</v>
      </c>
      <c r="B67" s="239" t="s">
        <v>198</v>
      </c>
      <c r="C67" s="498" t="s">
        <v>214</v>
      </c>
      <c r="D67" s="498" t="s">
        <v>787</v>
      </c>
      <c r="E67" s="497" t="s">
        <v>788</v>
      </c>
      <c r="F67" s="239" t="s">
        <v>560</v>
      </c>
      <c r="G67" s="124"/>
      <c r="H67" s="503"/>
      <c r="I67" s="503"/>
      <c r="J67" s="239"/>
      <c r="K67" s="502">
        <f>ROUND(AVERAGE(K68:K71),0)</f>
        <v>60</v>
      </c>
      <c r="L67" s="498"/>
    </row>
    <row r="68" spans="1:12" ht="288" x14ac:dyDescent="0.3">
      <c r="A68" s="116" t="s">
        <v>789</v>
      </c>
      <c r="B68" s="239" t="s">
        <v>198</v>
      </c>
      <c r="C68" s="239" t="s">
        <v>215</v>
      </c>
      <c r="D68" s="239" t="s">
        <v>790</v>
      </c>
      <c r="E68" s="116" t="s">
        <v>791</v>
      </c>
      <c r="F68" s="239" t="s">
        <v>560</v>
      </c>
      <c r="G68" s="239" t="s">
        <v>792</v>
      </c>
      <c r="H68" s="503" t="s">
        <v>793</v>
      </c>
      <c r="I68" s="503"/>
      <c r="J68" s="239"/>
      <c r="K68" s="116">
        <v>0</v>
      </c>
      <c r="L68" s="239"/>
    </row>
    <row r="69" spans="1:12" ht="115.2" x14ac:dyDescent="0.3">
      <c r="A69" s="116" t="s">
        <v>794</v>
      </c>
      <c r="B69" s="239" t="s">
        <v>198</v>
      </c>
      <c r="C69" s="239" t="s">
        <v>216</v>
      </c>
      <c r="D69" s="239" t="s">
        <v>795</v>
      </c>
      <c r="E69" s="116" t="s">
        <v>796</v>
      </c>
      <c r="F69" s="239"/>
      <c r="G69" s="495" t="s">
        <v>797</v>
      </c>
      <c r="H69" s="503" t="s">
        <v>798</v>
      </c>
      <c r="I69" s="503"/>
      <c r="J69" s="239"/>
      <c r="K69" s="116">
        <v>80</v>
      </c>
      <c r="L69" s="239"/>
    </row>
    <row r="70" spans="1:12" ht="57.6" x14ac:dyDescent="0.3">
      <c r="A70" s="116" t="s">
        <v>799</v>
      </c>
      <c r="B70" s="239" t="s">
        <v>198</v>
      </c>
      <c r="C70" s="239" t="s">
        <v>217</v>
      </c>
      <c r="D70" s="239" t="s">
        <v>800</v>
      </c>
      <c r="E70" s="116" t="s">
        <v>801</v>
      </c>
      <c r="F70" s="239"/>
      <c r="G70" s="239" t="s">
        <v>802</v>
      </c>
      <c r="H70" s="503" t="s">
        <v>803</v>
      </c>
      <c r="I70" s="503"/>
      <c r="J70" s="239"/>
      <c r="K70" s="116">
        <v>80</v>
      </c>
      <c r="L70" s="239"/>
    </row>
    <row r="71" spans="1:12" ht="86.4" x14ac:dyDescent="0.3">
      <c r="A71" s="116" t="s">
        <v>804</v>
      </c>
      <c r="B71" s="239" t="s">
        <v>198</v>
      </c>
      <c r="C71" s="239" t="s">
        <v>218</v>
      </c>
      <c r="D71" s="239" t="s">
        <v>805</v>
      </c>
      <c r="E71" s="116" t="s">
        <v>806</v>
      </c>
      <c r="F71" s="239"/>
      <c r="G71" s="495" t="s">
        <v>797</v>
      </c>
      <c r="H71" s="503" t="s">
        <v>807</v>
      </c>
      <c r="I71" s="503"/>
      <c r="J71" s="239"/>
      <c r="K71" s="116">
        <v>80</v>
      </c>
      <c r="L71" s="239"/>
    </row>
    <row r="72" spans="1:12" ht="28.8" x14ac:dyDescent="0.3">
      <c r="A72" s="497" t="s">
        <v>808</v>
      </c>
      <c r="B72" s="498" t="s">
        <v>247</v>
      </c>
      <c r="C72" s="498" t="s">
        <v>219</v>
      </c>
      <c r="D72" s="498" t="s">
        <v>809</v>
      </c>
      <c r="E72" s="497" t="s">
        <v>810</v>
      </c>
      <c r="F72" s="239" t="s">
        <v>544</v>
      </c>
      <c r="G72" s="124"/>
      <c r="H72" s="505"/>
      <c r="I72" s="503"/>
      <c r="J72" s="239"/>
      <c r="K72" s="502">
        <f>K73</f>
        <v>60</v>
      </c>
      <c r="L72" s="498"/>
    </row>
    <row r="73" spans="1:12" ht="360" x14ac:dyDescent="0.3">
      <c r="A73" s="116" t="s">
        <v>811</v>
      </c>
      <c r="B73" s="239" t="s">
        <v>247</v>
      </c>
      <c r="C73" s="239" t="s">
        <v>220</v>
      </c>
      <c r="D73" s="239" t="s">
        <v>812</v>
      </c>
      <c r="E73" s="116" t="s">
        <v>813</v>
      </c>
      <c r="F73" s="239"/>
      <c r="G73" s="239" t="s">
        <v>814</v>
      </c>
      <c r="H73" s="503" t="s">
        <v>815</v>
      </c>
      <c r="I73" s="503"/>
      <c r="J73" s="239"/>
      <c r="K73" s="116">
        <v>60</v>
      </c>
      <c r="L73" s="239"/>
    </row>
    <row r="74" spans="1:12" ht="28.8" x14ac:dyDescent="0.3">
      <c r="A74" s="497" t="s">
        <v>816</v>
      </c>
      <c r="B74" s="498" t="s">
        <v>198</v>
      </c>
      <c r="C74" s="498" t="s">
        <v>221</v>
      </c>
      <c r="D74" s="498" t="s">
        <v>817</v>
      </c>
      <c r="E74" s="497" t="s">
        <v>818</v>
      </c>
      <c r="F74" s="239" t="s">
        <v>774</v>
      </c>
      <c r="G74" s="124"/>
      <c r="H74" s="503"/>
      <c r="I74" s="503"/>
      <c r="J74" s="239"/>
      <c r="K74" s="502">
        <f>ROUND(AVERAGE(K75:K76),0)</f>
        <v>70</v>
      </c>
      <c r="L74" s="498"/>
    </row>
    <row r="75" spans="1:12" ht="409.6" x14ac:dyDescent="0.3">
      <c r="A75" s="116" t="s">
        <v>819</v>
      </c>
      <c r="B75" s="239" t="s">
        <v>198</v>
      </c>
      <c r="C75" s="239" t="s">
        <v>222</v>
      </c>
      <c r="D75" s="239" t="s">
        <v>820</v>
      </c>
      <c r="E75" s="116" t="s">
        <v>821</v>
      </c>
      <c r="F75" s="239"/>
      <c r="G75" s="239" t="s">
        <v>822</v>
      </c>
      <c r="H75" s="503" t="s">
        <v>823</v>
      </c>
      <c r="I75" s="503"/>
      <c r="J75" s="239"/>
      <c r="K75" s="116">
        <v>80</v>
      </c>
      <c r="L75" s="239"/>
    </row>
    <row r="76" spans="1:12" ht="43.2" x14ac:dyDescent="0.3">
      <c r="A76" s="116" t="s">
        <v>824</v>
      </c>
      <c r="B76" s="239" t="s">
        <v>247</v>
      </c>
      <c r="C76" s="239" t="s">
        <v>223</v>
      </c>
      <c r="D76" s="239" t="s">
        <v>825</v>
      </c>
      <c r="E76" s="116" t="s">
        <v>826</v>
      </c>
      <c r="F76" s="239"/>
      <c r="G76" s="239" t="s">
        <v>755</v>
      </c>
      <c r="H76" s="503" t="s">
        <v>827</v>
      </c>
      <c r="I76" s="503"/>
      <c r="J76" s="239"/>
      <c r="K76" s="116">
        <v>60</v>
      </c>
      <c r="L76" s="239"/>
    </row>
    <row r="77" spans="1:12" ht="43.2" x14ac:dyDescent="0.3">
      <c r="A77" s="497" t="s">
        <v>828</v>
      </c>
      <c r="B77" s="498" t="s">
        <v>247</v>
      </c>
      <c r="C77" s="498" t="s">
        <v>224</v>
      </c>
      <c r="D77" s="498" t="s">
        <v>829</v>
      </c>
      <c r="E77" s="497" t="s">
        <v>830</v>
      </c>
      <c r="F77" s="239" t="s">
        <v>560</v>
      </c>
      <c r="G77" s="124"/>
      <c r="H77" s="503"/>
      <c r="I77" s="503"/>
      <c r="J77" s="239"/>
      <c r="K77" s="502">
        <f>K78</f>
        <v>60</v>
      </c>
      <c r="L77" s="498"/>
    </row>
    <row r="78" spans="1:12" ht="288" x14ac:dyDescent="0.3">
      <c r="A78" s="116" t="s">
        <v>831</v>
      </c>
      <c r="B78" s="239" t="s">
        <v>247</v>
      </c>
      <c r="C78" s="239" t="s">
        <v>225</v>
      </c>
      <c r="D78" s="239" t="s">
        <v>832</v>
      </c>
      <c r="E78" s="116" t="s">
        <v>833</v>
      </c>
      <c r="F78" s="239"/>
      <c r="G78" s="495"/>
      <c r="H78" s="503" t="s">
        <v>834</v>
      </c>
      <c r="I78" s="503"/>
      <c r="J78" s="239"/>
      <c r="K78" s="116">
        <v>60</v>
      </c>
      <c r="L78" s="239"/>
    </row>
    <row r="79" spans="1:12" x14ac:dyDescent="0.3">
      <c r="A79" s="487" t="s">
        <v>25</v>
      </c>
      <c r="B79" s="506"/>
      <c r="C79" s="487"/>
      <c r="D79" s="487"/>
      <c r="E79" s="518"/>
      <c r="F79" s="487"/>
      <c r="G79" s="487"/>
      <c r="H79" s="519"/>
      <c r="I79" s="508"/>
      <c r="J79" s="508"/>
      <c r="K79" s="518"/>
      <c r="L79" s="506"/>
    </row>
    <row r="80" spans="1:12" ht="28.8" x14ac:dyDescent="0.3">
      <c r="A80" s="492" t="s">
        <v>835</v>
      </c>
      <c r="B80" s="493" t="s">
        <v>744</v>
      </c>
      <c r="C80" s="493" t="s">
        <v>25</v>
      </c>
      <c r="D80" s="493"/>
      <c r="E80" s="492" t="s">
        <v>24</v>
      </c>
      <c r="F80" s="494"/>
      <c r="G80" s="512"/>
      <c r="H80" s="513"/>
      <c r="I80" s="510"/>
      <c r="J80" s="510"/>
      <c r="K80" s="514">
        <f>ROUND(AVERAGE(K81,K85),0)</f>
        <v>78</v>
      </c>
      <c r="L80" s="510"/>
    </row>
    <row r="81" spans="1:12" ht="57.6" x14ac:dyDescent="0.3">
      <c r="A81" s="497" t="s">
        <v>836</v>
      </c>
      <c r="B81" s="498" t="s">
        <v>247</v>
      </c>
      <c r="C81" s="498" t="s">
        <v>226</v>
      </c>
      <c r="D81" s="498" t="s">
        <v>837</v>
      </c>
      <c r="E81" s="497" t="s">
        <v>838</v>
      </c>
      <c r="F81" s="239" t="s">
        <v>544</v>
      </c>
      <c r="G81" s="124"/>
      <c r="H81" s="520"/>
      <c r="I81" s="503"/>
      <c r="J81" s="239"/>
      <c r="K81" s="502">
        <f>ROUND(AVERAGE(K82:K84),0)</f>
        <v>80</v>
      </c>
      <c r="L81" s="498"/>
    </row>
    <row r="82" spans="1:12" ht="259.2" x14ac:dyDescent="0.3">
      <c r="A82" s="116" t="s">
        <v>839</v>
      </c>
      <c r="B82" s="239" t="s">
        <v>247</v>
      </c>
      <c r="C82" s="239" t="s">
        <v>840</v>
      </c>
      <c r="D82" s="239" t="s">
        <v>841</v>
      </c>
      <c r="E82" s="116" t="s">
        <v>842</v>
      </c>
      <c r="F82" s="239"/>
      <c r="G82" s="239" t="s">
        <v>843</v>
      </c>
      <c r="H82" s="503" t="s">
        <v>844</v>
      </c>
      <c r="I82" s="503"/>
      <c r="J82" s="239"/>
      <c r="K82" s="116">
        <v>80</v>
      </c>
      <c r="L82" s="239"/>
    </row>
    <row r="83" spans="1:12" ht="129.6" x14ac:dyDescent="0.3">
      <c r="A83" s="116" t="s">
        <v>845</v>
      </c>
      <c r="B83" s="239" t="s">
        <v>198</v>
      </c>
      <c r="C83" s="239" t="s">
        <v>846</v>
      </c>
      <c r="D83" s="239" t="s">
        <v>847</v>
      </c>
      <c r="E83" s="116" t="s">
        <v>848</v>
      </c>
      <c r="F83" s="239"/>
      <c r="G83" s="495"/>
      <c r="H83" s="503" t="s">
        <v>849</v>
      </c>
      <c r="I83" s="503"/>
      <c r="J83" s="239"/>
      <c r="K83" s="116">
        <v>80</v>
      </c>
      <c r="L83" s="239"/>
    </row>
    <row r="84" spans="1:12" ht="57.6" x14ac:dyDescent="0.3">
      <c r="A84" s="116" t="s">
        <v>850</v>
      </c>
      <c r="B84" s="239" t="s">
        <v>247</v>
      </c>
      <c r="C84" s="239" t="s">
        <v>851</v>
      </c>
      <c r="D84" s="239" t="s">
        <v>852</v>
      </c>
      <c r="E84" s="116" t="s">
        <v>853</v>
      </c>
      <c r="F84" s="239"/>
      <c r="G84" s="239" t="s">
        <v>854</v>
      </c>
      <c r="H84" s="503" t="s">
        <v>855</v>
      </c>
      <c r="I84" s="503"/>
      <c r="J84" s="239"/>
      <c r="K84" s="116">
        <v>80</v>
      </c>
      <c r="L84" s="239"/>
    </row>
    <row r="85" spans="1:12" ht="57.6" x14ac:dyDescent="0.3">
      <c r="A85" s="497" t="s">
        <v>856</v>
      </c>
      <c r="B85" s="498" t="s">
        <v>247</v>
      </c>
      <c r="C85" s="498" t="s">
        <v>227</v>
      </c>
      <c r="D85" s="498" t="s">
        <v>857</v>
      </c>
      <c r="E85" s="497" t="s">
        <v>858</v>
      </c>
      <c r="F85" s="239" t="s">
        <v>544</v>
      </c>
      <c r="G85" s="124"/>
      <c r="H85" s="503"/>
      <c r="I85" s="503"/>
      <c r="J85" s="239"/>
      <c r="K85" s="502">
        <f>ROUND(AVERAGE(K86:K89),0)</f>
        <v>75</v>
      </c>
      <c r="L85" s="498"/>
    </row>
    <row r="86" spans="1:12" ht="409.6" x14ac:dyDescent="0.3">
      <c r="A86" s="116" t="s">
        <v>859</v>
      </c>
      <c r="B86" s="239" t="s">
        <v>247</v>
      </c>
      <c r="C86" s="239" t="s">
        <v>860</v>
      </c>
      <c r="D86" s="239" t="s">
        <v>861</v>
      </c>
      <c r="E86" s="116" t="s">
        <v>862</v>
      </c>
      <c r="F86" s="239"/>
      <c r="G86" s="239" t="s">
        <v>863</v>
      </c>
      <c r="H86" s="503" t="s">
        <v>864</v>
      </c>
      <c r="I86" s="503"/>
      <c r="J86" s="239"/>
      <c r="K86" s="116">
        <v>80</v>
      </c>
      <c r="L86" s="239"/>
    </row>
    <row r="87" spans="1:12" ht="316.8" x14ac:dyDescent="0.3">
      <c r="A87" s="116" t="s">
        <v>865</v>
      </c>
      <c r="B87" s="239" t="s">
        <v>247</v>
      </c>
      <c r="C87" s="239" t="s">
        <v>866</v>
      </c>
      <c r="D87" s="239" t="s">
        <v>867</v>
      </c>
      <c r="E87" s="116" t="s">
        <v>868</v>
      </c>
      <c r="F87" s="239"/>
      <c r="G87" s="495"/>
      <c r="H87" s="503" t="s">
        <v>869</v>
      </c>
      <c r="I87" s="503"/>
      <c r="J87" s="239"/>
      <c r="K87" s="116">
        <v>80</v>
      </c>
      <c r="L87" s="239"/>
    </row>
    <row r="88" spans="1:12" ht="187.2" x14ac:dyDescent="0.3">
      <c r="A88" s="116" t="s">
        <v>870</v>
      </c>
      <c r="B88" s="239" t="s">
        <v>247</v>
      </c>
      <c r="C88" s="239" t="s">
        <v>871</v>
      </c>
      <c r="D88" s="239" t="s">
        <v>872</v>
      </c>
      <c r="E88" s="116" t="s">
        <v>873</v>
      </c>
      <c r="F88" s="239"/>
      <c r="G88" s="239" t="s">
        <v>874</v>
      </c>
      <c r="H88" s="503" t="s">
        <v>875</v>
      </c>
      <c r="I88" s="503"/>
      <c r="J88" s="239"/>
      <c r="K88" s="116">
        <v>80</v>
      </c>
      <c r="L88" s="239"/>
    </row>
    <row r="89" spans="1:12" ht="302.39999999999998" x14ac:dyDescent="0.3">
      <c r="A89" s="116" t="s">
        <v>876</v>
      </c>
      <c r="B89" s="239" t="s">
        <v>198</v>
      </c>
      <c r="C89" s="239" t="s">
        <v>877</v>
      </c>
      <c r="D89" s="239" t="s">
        <v>878</v>
      </c>
      <c r="E89" s="116" t="s">
        <v>879</v>
      </c>
      <c r="F89" s="239"/>
      <c r="G89" s="495" t="s">
        <v>356</v>
      </c>
      <c r="H89" s="503" t="s">
        <v>880</v>
      </c>
      <c r="I89" s="503"/>
      <c r="J89" s="239"/>
      <c r="K89" s="116">
        <v>60</v>
      </c>
      <c r="L89" s="239"/>
    </row>
    <row r="90" spans="1:12" x14ac:dyDescent="0.3">
      <c r="A90" s="487" t="s">
        <v>27</v>
      </c>
      <c r="B90" s="506"/>
      <c r="C90" s="506"/>
      <c r="D90" s="506"/>
      <c r="E90" s="490"/>
      <c r="F90" s="506"/>
      <c r="G90" s="506"/>
      <c r="H90" s="507"/>
      <c r="I90" s="508"/>
      <c r="J90" s="508"/>
      <c r="K90" s="490"/>
      <c r="L90" s="506"/>
    </row>
    <row r="91" spans="1:12" ht="43.2" x14ac:dyDescent="0.3">
      <c r="A91" s="492" t="s">
        <v>881</v>
      </c>
      <c r="B91" s="493" t="s">
        <v>539</v>
      </c>
      <c r="C91" s="493" t="s">
        <v>27</v>
      </c>
      <c r="D91" s="493"/>
      <c r="E91" s="492" t="s">
        <v>26</v>
      </c>
      <c r="F91" s="494"/>
      <c r="G91" s="512"/>
      <c r="H91" s="513"/>
      <c r="I91" s="510"/>
      <c r="J91" s="510"/>
      <c r="K91" s="514">
        <f>ROUND(AVERAGE(K92,K96,K106),0)</f>
        <v>79</v>
      </c>
      <c r="L91" s="510"/>
    </row>
    <row r="92" spans="1:12" ht="100.8" x14ac:dyDescent="0.3">
      <c r="A92" s="497" t="s">
        <v>882</v>
      </c>
      <c r="B92" s="498" t="s">
        <v>198</v>
      </c>
      <c r="C92" s="498" t="s">
        <v>228</v>
      </c>
      <c r="D92" s="498" t="s">
        <v>883</v>
      </c>
      <c r="E92" s="497" t="s">
        <v>884</v>
      </c>
      <c r="F92" s="239" t="s">
        <v>544</v>
      </c>
      <c r="G92" s="124"/>
      <c r="H92" s="505"/>
      <c r="I92" s="503"/>
      <c r="J92" s="239"/>
      <c r="K92" s="502">
        <f>ROUND(AVERAGE(K93:K94),0)</f>
        <v>80</v>
      </c>
      <c r="L92" s="498"/>
    </row>
    <row r="93" spans="1:12" ht="230.4" x14ac:dyDescent="0.3">
      <c r="A93" s="116" t="s">
        <v>885</v>
      </c>
      <c r="B93" s="239" t="s">
        <v>198</v>
      </c>
      <c r="C93" s="239" t="s">
        <v>886</v>
      </c>
      <c r="D93" s="239" t="s">
        <v>887</v>
      </c>
      <c r="E93" s="116" t="s">
        <v>888</v>
      </c>
      <c r="F93" s="239"/>
      <c r="G93" s="495" t="s">
        <v>889</v>
      </c>
      <c r="H93" s="503" t="s">
        <v>890</v>
      </c>
      <c r="I93" s="503"/>
      <c r="J93" s="239"/>
      <c r="K93" s="116">
        <v>80</v>
      </c>
      <c r="L93" s="239"/>
    </row>
    <row r="94" spans="1:12" ht="409.6" x14ac:dyDescent="0.3">
      <c r="A94" s="116" t="s">
        <v>891</v>
      </c>
      <c r="B94" s="239" t="s">
        <v>198</v>
      </c>
      <c r="C94" s="239" t="s">
        <v>892</v>
      </c>
      <c r="D94" s="239" t="s">
        <v>893</v>
      </c>
      <c r="E94" s="116" t="s">
        <v>894</v>
      </c>
      <c r="F94" s="239"/>
      <c r="G94" s="239" t="s">
        <v>895</v>
      </c>
      <c r="H94" s="503" t="s">
        <v>896</v>
      </c>
      <c r="I94" s="503"/>
      <c r="J94" s="239"/>
      <c r="K94" s="116">
        <v>80</v>
      </c>
      <c r="L94" s="239"/>
    </row>
    <row r="95" spans="1:12" ht="316.8" x14ac:dyDescent="0.3">
      <c r="A95" s="116" t="s">
        <v>897</v>
      </c>
      <c r="B95" s="239" t="s">
        <v>198</v>
      </c>
      <c r="C95" s="239" t="s">
        <v>898</v>
      </c>
      <c r="D95" s="239" t="s">
        <v>899</v>
      </c>
      <c r="E95" s="116" t="s">
        <v>900</v>
      </c>
      <c r="F95" s="239"/>
      <c r="G95" s="239" t="s">
        <v>901</v>
      </c>
      <c r="H95" s="503" t="s">
        <v>902</v>
      </c>
      <c r="I95" s="503"/>
      <c r="J95" s="239"/>
      <c r="K95" s="116">
        <v>80</v>
      </c>
      <c r="L95" s="239"/>
    </row>
    <row r="96" spans="1:12" ht="72" x14ac:dyDescent="0.3">
      <c r="A96" s="497" t="s">
        <v>903</v>
      </c>
      <c r="B96" s="498" t="s">
        <v>198</v>
      </c>
      <c r="C96" s="498" t="s">
        <v>229</v>
      </c>
      <c r="D96" s="498" t="s">
        <v>904</v>
      </c>
      <c r="E96" s="497" t="s">
        <v>905</v>
      </c>
      <c r="F96" s="239" t="s">
        <v>544</v>
      </c>
      <c r="G96" s="124"/>
      <c r="H96" s="503"/>
      <c r="I96" s="503"/>
      <c r="J96" s="239"/>
      <c r="K96" s="502">
        <f>ROUND(AVERAGE(K97:K105),0)</f>
        <v>78</v>
      </c>
      <c r="L96" s="498"/>
    </row>
    <row r="97" spans="1:12" ht="201.6" x14ac:dyDescent="0.3">
      <c r="A97" s="116" t="s">
        <v>906</v>
      </c>
      <c r="B97" s="239" t="s">
        <v>198</v>
      </c>
      <c r="C97" s="239" t="s">
        <v>907</v>
      </c>
      <c r="D97" s="239" t="s">
        <v>908</v>
      </c>
      <c r="E97" s="116" t="s">
        <v>909</v>
      </c>
      <c r="F97" s="239"/>
      <c r="G97" s="495" t="s">
        <v>889</v>
      </c>
      <c r="H97" s="503" t="s">
        <v>910</v>
      </c>
      <c r="I97" s="503"/>
      <c r="J97" s="239"/>
      <c r="K97" s="116">
        <v>80</v>
      </c>
      <c r="L97" s="239"/>
    </row>
    <row r="98" spans="1:12" ht="360" x14ac:dyDescent="0.3">
      <c r="A98" s="116" t="s">
        <v>911</v>
      </c>
      <c r="B98" s="239" t="s">
        <v>247</v>
      </c>
      <c r="C98" s="239" t="s">
        <v>912</v>
      </c>
      <c r="D98" s="239" t="s">
        <v>913</v>
      </c>
      <c r="E98" s="116" t="s">
        <v>914</v>
      </c>
      <c r="F98" s="239"/>
      <c r="G98" s="239" t="s">
        <v>755</v>
      </c>
      <c r="H98" s="503" t="s">
        <v>915</v>
      </c>
      <c r="I98" s="503"/>
      <c r="J98" s="239"/>
      <c r="K98" s="116">
        <v>80</v>
      </c>
      <c r="L98" s="239"/>
    </row>
    <row r="99" spans="1:12" ht="144" x14ac:dyDescent="0.3">
      <c r="A99" s="116" t="s">
        <v>916</v>
      </c>
      <c r="B99" s="239" t="s">
        <v>247</v>
      </c>
      <c r="C99" s="239" t="s">
        <v>917</v>
      </c>
      <c r="D99" s="239" t="s">
        <v>918</v>
      </c>
      <c r="E99" s="116" t="s">
        <v>919</v>
      </c>
      <c r="F99" s="239"/>
      <c r="G99" s="495" t="s">
        <v>920</v>
      </c>
      <c r="H99" s="503" t="s">
        <v>921</v>
      </c>
      <c r="I99" s="239"/>
      <c r="J99" s="239"/>
      <c r="K99" s="116">
        <v>80</v>
      </c>
      <c r="L99" s="239"/>
    </row>
    <row r="100" spans="1:12" ht="144" x14ac:dyDescent="0.3">
      <c r="A100" s="116" t="s">
        <v>922</v>
      </c>
      <c r="B100" s="239" t="s">
        <v>247</v>
      </c>
      <c r="C100" s="239" t="s">
        <v>923</v>
      </c>
      <c r="D100" s="239" t="s">
        <v>924</v>
      </c>
      <c r="E100" s="116" t="s">
        <v>925</v>
      </c>
      <c r="F100" s="239"/>
      <c r="G100" s="495" t="s">
        <v>920</v>
      </c>
      <c r="H100" s="503" t="s">
        <v>926</v>
      </c>
      <c r="I100" s="503"/>
      <c r="J100" s="239"/>
      <c r="K100" s="116">
        <v>80</v>
      </c>
      <c r="L100" s="239"/>
    </row>
    <row r="101" spans="1:12" ht="86.4" x14ac:dyDescent="0.3">
      <c r="A101" s="116" t="s">
        <v>927</v>
      </c>
      <c r="B101" s="239" t="s">
        <v>247</v>
      </c>
      <c r="C101" s="239" t="s">
        <v>928</v>
      </c>
      <c r="D101" s="239" t="s">
        <v>929</v>
      </c>
      <c r="E101" s="116" t="s">
        <v>930</v>
      </c>
      <c r="F101" s="239"/>
      <c r="G101" s="495" t="s">
        <v>889</v>
      </c>
      <c r="H101" s="503" t="s">
        <v>931</v>
      </c>
      <c r="I101" s="503"/>
      <c r="J101" s="239"/>
      <c r="K101" s="116">
        <v>80</v>
      </c>
      <c r="L101" s="239"/>
    </row>
    <row r="102" spans="1:12" ht="273.60000000000002" x14ac:dyDescent="0.3">
      <c r="A102" s="116" t="s">
        <v>932</v>
      </c>
      <c r="B102" s="239" t="s">
        <v>247</v>
      </c>
      <c r="C102" s="239" t="s">
        <v>933</v>
      </c>
      <c r="D102" s="239" t="s">
        <v>934</v>
      </c>
      <c r="E102" s="116" t="s">
        <v>935</v>
      </c>
      <c r="F102" s="239"/>
      <c r="G102" s="495"/>
      <c r="H102" s="503" t="s">
        <v>936</v>
      </c>
      <c r="I102" s="503"/>
      <c r="J102" s="239"/>
      <c r="K102" s="116">
        <v>80</v>
      </c>
      <c r="L102" s="239"/>
    </row>
    <row r="103" spans="1:12" ht="374.4" x14ac:dyDescent="0.3">
      <c r="A103" s="116" t="s">
        <v>937</v>
      </c>
      <c r="B103" s="239" t="s">
        <v>247</v>
      </c>
      <c r="C103" s="239" t="s">
        <v>938</v>
      </c>
      <c r="D103" s="239" t="s">
        <v>939</v>
      </c>
      <c r="E103" s="116" t="s">
        <v>940</v>
      </c>
      <c r="F103" s="239"/>
      <c r="G103" s="495" t="s">
        <v>941</v>
      </c>
      <c r="H103" s="503" t="s">
        <v>942</v>
      </c>
      <c r="I103" s="503"/>
      <c r="J103" s="239"/>
      <c r="K103" s="116">
        <v>60</v>
      </c>
      <c r="L103" s="239"/>
    </row>
    <row r="104" spans="1:12" ht="43.2" x14ac:dyDescent="0.3">
      <c r="A104" s="116" t="s">
        <v>943</v>
      </c>
      <c r="B104" s="239" t="s">
        <v>198</v>
      </c>
      <c r="C104" s="239" t="s">
        <v>944</v>
      </c>
      <c r="D104" s="239" t="s">
        <v>945</v>
      </c>
      <c r="E104" s="116" t="s">
        <v>946</v>
      </c>
      <c r="F104" s="239" t="s">
        <v>560</v>
      </c>
      <c r="G104" s="495" t="s">
        <v>947</v>
      </c>
      <c r="H104" s="503" t="s">
        <v>948</v>
      </c>
      <c r="I104" s="503"/>
      <c r="J104" s="239"/>
      <c r="K104" s="116">
        <v>80</v>
      </c>
      <c r="L104" s="239"/>
    </row>
    <row r="105" spans="1:12" ht="86.4" x14ac:dyDescent="0.3">
      <c r="A105" s="116" t="s">
        <v>949</v>
      </c>
      <c r="B105" s="239" t="s">
        <v>247</v>
      </c>
      <c r="C105" s="239" t="s">
        <v>950</v>
      </c>
      <c r="D105" s="239" t="s">
        <v>951</v>
      </c>
      <c r="E105" s="116" t="s">
        <v>952</v>
      </c>
      <c r="F105" s="239"/>
      <c r="G105" s="495"/>
      <c r="H105" s="503" t="s">
        <v>953</v>
      </c>
      <c r="I105" s="503"/>
      <c r="J105" s="239"/>
      <c r="K105" s="116">
        <v>80</v>
      </c>
      <c r="L105" s="239"/>
    </row>
    <row r="106" spans="1:12" ht="28.8" x14ac:dyDescent="0.3">
      <c r="A106" s="497" t="s">
        <v>954</v>
      </c>
      <c r="B106" s="239" t="s">
        <v>198</v>
      </c>
      <c r="C106" s="498" t="s">
        <v>230</v>
      </c>
      <c r="D106" s="498" t="s">
        <v>955</v>
      </c>
      <c r="E106" s="497" t="s">
        <v>956</v>
      </c>
      <c r="F106" s="239" t="s">
        <v>544</v>
      </c>
      <c r="G106" s="124"/>
      <c r="H106" s="503"/>
      <c r="I106" s="503"/>
      <c r="J106" s="239"/>
      <c r="K106" s="502">
        <f>K107</f>
        <v>80</v>
      </c>
      <c r="L106" s="498"/>
    </row>
    <row r="107" spans="1:12" ht="144" x14ac:dyDescent="0.3">
      <c r="A107" s="116" t="s">
        <v>957</v>
      </c>
      <c r="B107" s="239" t="s">
        <v>198</v>
      </c>
      <c r="C107" s="239" t="s">
        <v>958</v>
      </c>
      <c r="D107" s="239" t="s">
        <v>959</v>
      </c>
      <c r="E107" s="116" t="s">
        <v>960</v>
      </c>
      <c r="F107" s="239"/>
      <c r="G107" s="495"/>
      <c r="H107" s="503" t="s">
        <v>961</v>
      </c>
      <c r="I107" s="503"/>
      <c r="J107" s="239"/>
      <c r="K107" s="116">
        <v>80</v>
      </c>
      <c r="L107" s="239"/>
    </row>
    <row r="108" spans="1:12" x14ac:dyDescent="0.3">
      <c r="A108" s="487" t="s">
        <v>31</v>
      </c>
      <c r="B108" s="506"/>
      <c r="C108" s="487"/>
      <c r="D108" s="487"/>
      <c r="E108" s="518"/>
      <c r="F108" s="487"/>
      <c r="G108" s="487"/>
      <c r="H108" s="519"/>
      <c r="I108" s="508"/>
      <c r="J108" s="508"/>
      <c r="K108" s="518"/>
      <c r="L108" s="506"/>
    </row>
    <row r="109" spans="1:12" ht="43.2" x14ac:dyDescent="0.3">
      <c r="A109" s="521" t="s">
        <v>962</v>
      </c>
      <c r="B109" s="493" t="s">
        <v>539</v>
      </c>
      <c r="C109" s="493" t="s">
        <v>31</v>
      </c>
      <c r="D109" s="493"/>
      <c r="E109" s="492" t="s">
        <v>30</v>
      </c>
      <c r="F109" s="494"/>
      <c r="G109" s="512"/>
      <c r="H109" s="513"/>
      <c r="I109" s="510"/>
      <c r="J109" s="510"/>
      <c r="K109" s="522">
        <f>K110</f>
        <v>69</v>
      </c>
      <c r="L109" s="510"/>
    </row>
    <row r="110" spans="1:12" ht="72" x14ac:dyDescent="0.3">
      <c r="A110" s="497" t="s">
        <v>963</v>
      </c>
      <c r="B110" s="498" t="s">
        <v>198</v>
      </c>
      <c r="C110" s="498" t="s">
        <v>964</v>
      </c>
      <c r="D110" s="498" t="s">
        <v>965</v>
      </c>
      <c r="E110" s="497" t="s">
        <v>966</v>
      </c>
      <c r="F110" s="239"/>
      <c r="G110" s="124"/>
      <c r="H110" s="503"/>
      <c r="I110" s="503"/>
      <c r="J110" s="239"/>
      <c r="K110" s="502">
        <f>ROUND(AVERAGE(K111:K117),0)</f>
        <v>69</v>
      </c>
      <c r="L110" s="498"/>
    </row>
    <row r="111" spans="1:12" ht="409.6" x14ac:dyDescent="0.3">
      <c r="A111" s="116" t="s">
        <v>967</v>
      </c>
      <c r="B111" s="239" t="s">
        <v>198</v>
      </c>
      <c r="C111" s="239" t="s">
        <v>968</v>
      </c>
      <c r="D111" s="239" t="s">
        <v>969</v>
      </c>
      <c r="E111" s="116" t="s">
        <v>970</v>
      </c>
      <c r="F111" s="239"/>
      <c r="G111" s="239" t="s">
        <v>971</v>
      </c>
      <c r="H111" s="503" t="s">
        <v>972</v>
      </c>
      <c r="I111" s="503"/>
      <c r="J111" s="239"/>
      <c r="K111" s="116">
        <v>80</v>
      </c>
      <c r="L111" s="239"/>
    </row>
    <row r="112" spans="1:12" ht="273.60000000000002" x14ac:dyDescent="0.3">
      <c r="A112" s="116" t="s">
        <v>973</v>
      </c>
      <c r="B112" s="239" t="s">
        <v>198</v>
      </c>
      <c r="C112" s="239" t="s">
        <v>974</v>
      </c>
      <c r="D112" s="239" t="s">
        <v>975</v>
      </c>
      <c r="E112" s="116" t="s">
        <v>976</v>
      </c>
      <c r="F112" s="239" t="s">
        <v>544</v>
      </c>
      <c r="G112" s="495" t="s">
        <v>977</v>
      </c>
      <c r="H112" s="503" t="s">
        <v>978</v>
      </c>
      <c r="I112" s="503"/>
      <c r="J112" s="239"/>
      <c r="K112" s="116">
        <v>80</v>
      </c>
      <c r="L112" s="239"/>
    </row>
    <row r="113" spans="1:12" ht="129.6" x14ac:dyDescent="0.3">
      <c r="A113" s="116" t="s">
        <v>979</v>
      </c>
      <c r="B113" s="239" t="s">
        <v>198</v>
      </c>
      <c r="C113" s="239" t="s">
        <v>980</v>
      </c>
      <c r="D113" s="239" t="s">
        <v>981</v>
      </c>
      <c r="E113" s="116" t="s">
        <v>982</v>
      </c>
      <c r="F113" s="239" t="s">
        <v>544</v>
      </c>
      <c r="G113" s="495" t="s">
        <v>312</v>
      </c>
      <c r="H113" s="503" t="s">
        <v>983</v>
      </c>
      <c r="I113" s="503"/>
      <c r="J113" s="239"/>
      <c r="K113" s="116">
        <v>80</v>
      </c>
      <c r="L113" s="239"/>
    </row>
    <row r="114" spans="1:12" ht="72" x14ac:dyDescent="0.3">
      <c r="A114" s="116" t="s">
        <v>984</v>
      </c>
      <c r="B114" s="239" t="s">
        <v>198</v>
      </c>
      <c r="C114" s="239" t="s">
        <v>985</v>
      </c>
      <c r="D114" s="239" t="s">
        <v>986</v>
      </c>
      <c r="E114" s="116" t="s">
        <v>987</v>
      </c>
      <c r="F114" s="239" t="s">
        <v>988</v>
      </c>
      <c r="G114" s="239" t="s">
        <v>989</v>
      </c>
      <c r="H114" s="503" t="s">
        <v>990</v>
      </c>
      <c r="I114" s="503"/>
      <c r="J114" s="239"/>
      <c r="K114" s="116">
        <v>80</v>
      </c>
      <c r="L114" s="239"/>
    </row>
    <row r="115" spans="1:12" ht="409.6" x14ac:dyDescent="0.3">
      <c r="A115" s="116" t="s">
        <v>991</v>
      </c>
      <c r="B115" s="239" t="s">
        <v>198</v>
      </c>
      <c r="C115" s="239" t="s">
        <v>992</v>
      </c>
      <c r="D115" s="239" t="s">
        <v>993</v>
      </c>
      <c r="E115" s="116" t="s">
        <v>994</v>
      </c>
      <c r="F115" s="239" t="s">
        <v>560</v>
      </c>
      <c r="G115" s="239" t="s">
        <v>995</v>
      </c>
      <c r="H115" s="503" t="s">
        <v>996</v>
      </c>
      <c r="I115" s="503"/>
      <c r="J115" s="239"/>
      <c r="K115" s="116">
        <v>80</v>
      </c>
      <c r="L115" s="239"/>
    </row>
    <row r="116" spans="1:12" ht="115.2" x14ac:dyDescent="0.3">
      <c r="A116" s="116" t="s">
        <v>997</v>
      </c>
      <c r="B116" s="239" t="s">
        <v>247</v>
      </c>
      <c r="C116" s="239" t="s">
        <v>998</v>
      </c>
      <c r="D116" s="239" t="s">
        <v>999</v>
      </c>
      <c r="E116" s="116" t="s">
        <v>1000</v>
      </c>
      <c r="F116" s="239" t="s">
        <v>560</v>
      </c>
      <c r="G116" s="239" t="s">
        <v>1001</v>
      </c>
      <c r="H116" s="503" t="s">
        <v>1002</v>
      </c>
      <c r="I116" s="503"/>
      <c r="J116" s="239"/>
      <c r="K116" s="116">
        <v>80</v>
      </c>
      <c r="L116" s="239"/>
    </row>
    <row r="117" spans="1:12" ht="115.2" x14ac:dyDescent="0.3">
      <c r="A117" s="116" t="s">
        <v>1003</v>
      </c>
      <c r="B117" s="239" t="s">
        <v>247</v>
      </c>
      <c r="C117" s="239" t="s">
        <v>1004</v>
      </c>
      <c r="D117" s="239" t="s">
        <v>1005</v>
      </c>
      <c r="E117" s="116" t="s">
        <v>1006</v>
      </c>
      <c r="F117" s="239" t="s">
        <v>1007</v>
      </c>
      <c r="G117" s="495" t="s">
        <v>1008</v>
      </c>
      <c r="H117" s="503" t="s">
        <v>1009</v>
      </c>
      <c r="I117" s="503"/>
      <c r="J117" s="239"/>
      <c r="K117" s="116">
        <v>0</v>
      </c>
      <c r="L117" s="239"/>
    </row>
    <row r="118" spans="1:12" x14ac:dyDescent="0.3">
      <c r="A118" s="232"/>
      <c r="C118" s="451"/>
      <c r="K118" s="453"/>
      <c r="L118" s="454"/>
    </row>
    <row r="119" spans="1:12" x14ac:dyDescent="0.3">
      <c r="A119" s="232"/>
      <c r="C119" s="451"/>
      <c r="K119" s="453"/>
      <c r="L119" s="454"/>
    </row>
  </sheetData>
  <mergeCells count="4">
    <mergeCell ref="A2:B9"/>
    <mergeCell ref="C2:J5"/>
    <mergeCell ref="K2:L9"/>
    <mergeCell ref="C6:J9"/>
  </mergeCells>
  <dataValidations count="1">
    <dataValidation type="list" allowBlank="1" showInputMessage="1" showErrorMessage="1" sqref="K15:K16 K18:K23 K25 K27:K31 K35:K36 K40:K45 K47:K55 K59:K62 K64 K66 K68:K71 K73 K75:K76 K78 K82:K84 K86:K89 K93:K95 K97:K105 K107 K111:K117" xr:uid="{00000000-0002-0000-0500-000000000000}">
      <formula1>$N$3:$N$9</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topLeftCell="F23" zoomScale="60" zoomScaleNormal="60" workbookViewId="0">
      <selection activeCell="H17" sqref="H17"/>
    </sheetView>
  </sheetViews>
  <sheetFormatPr baseColWidth="10" defaultColWidth="11.44140625" defaultRowHeight="14.4" x14ac:dyDescent="0.3"/>
  <cols>
    <col min="1" max="1" width="18.88671875" customWidth="1"/>
    <col min="2" max="2" width="15.109375" customWidth="1"/>
    <col min="3" max="3" width="24.5546875" customWidth="1"/>
    <col min="4" max="4" width="40.33203125" customWidth="1"/>
    <col min="5" max="5" width="45.88671875" customWidth="1"/>
    <col min="6" max="6" width="71.6640625" customWidth="1"/>
    <col min="7" max="7" width="26.5546875" customWidth="1"/>
    <col min="8" max="8" width="26.44140625" customWidth="1"/>
    <col min="9" max="9" width="17.109375" customWidth="1"/>
    <col min="10" max="10" width="15.6640625" customWidth="1"/>
    <col min="11" max="11" width="31.33203125" customWidth="1"/>
    <col min="12" max="12" width="29.33203125" customWidth="1"/>
    <col min="13" max="13" width="11.5546875" customWidth="1"/>
  </cols>
  <sheetData>
    <row r="1" spans="1:13" ht="15.75" hidden="1" customHeight="1" thickBot="1" x14ac:dyDescent="0.35">
      <c r="A1" s="43"/>
      <c r="B1" s="217" t="s">
        <v>1010</v>
      </c>
      <c r="D1" s="120"/>
      <c r="E1" s="60"/>
      <c r="F1" s="60"/>
      <c r="G1" s="51"/>
      <c r="H1" s="51"/>
      <c r="K1" s="426" t="s">
        <v>1</v>
      </c>
      <c r="L1" s="426"/>
    </row>
    <row r="2" spans="1:13" ht="15.75" hidden="1" customHeight="1" thickBot="1" x14ac:dyDescent="0.35">
      <c r="A2" s="46"/>
      <c r="B2" s="47"/>
      <c r="D2" s="120"/>
      <c r="E2" s="60"/>
      <c r="F2" s="60"/>
      <c r="G2" s="51"/>
      <c r="H2" s="51"/>
      <c r="K2" s="426"/>
      <c r="L2" s="426"/>
    </row>
    <row r="3" spans="1:13" ht="15.75" hidden="1" customHeight="1" thickBot="1" x14ac:dyDescent="0.35">
      <c r="A3" s="46"/>
      <c r="B3" s="47" t="s">
        <v>1011</v>
      </c>
      <c r="D3" s="120"/>
      <c r="E3" s="60"/>
      <c r="F3" s="60"/>
      <c r="G3" s="51"/>
      <c r="H3" s="51"/>
      <c r="K3" s="426"/>
      <c r="L3" s="426"/>
    </row>
    <row r="4" spans="1:13" ht="15.75" hidden="1" customHeight="1" thickBot="1" x14ac:dyDescent="0.35">
      <c r="A4" s="46"/>
      <c r="B4" s="218">
        <v>0.4</v>
      </c>
      <c r="C4" t="s">
        <v>1012</v>
      </c>
      <c r="D4" s="120"/>
      <c r="E4" s="60"/>
      <c r="F4" s="60"/>
      <c r="G4" s="51"/>
      <c r="H4" s="51"/>
      <c r="K4" s="426"/>
      <c r="L4" s="426"/>
    </row>
    <row r="5" spans="1:13" ht="15.75" hidden="1" customHeight="1" thickBot="1" x14ac:dyDescent="0.35">
      <c r="A5" s="46"/>
      <c r="B5" s="218">
        <v>0.35</v>
      </c>
      <c r="C5" t="s">
        <v>1013</v>
      </c>
      <c r="D5" s="120"/>
      <c r="E5" s="60"/>
      <c r="F5" s="60"/>
      <c r="G5" s="51"/>
      <c r="H5" s="51"/>
      <c r="K5" s="426"/>
      <c r="L5" s="426"/>
    </row>
    <row r="6" spans="1:13" x14ac:dyDescent="0.3">
      <c r="A6" s="324" t="s">
        <v>1</v>
      </c>
      <c r="B6" s="335"/>
      <c r="C6" s="408" t="s">
        <v>255</v>
      </c>
      <c r="D6" s="332"/>
      <c r="E6" s="332"/>
      <c r="F6" s="332"/>
      <c r="G6" s="332"/>
      <c r="H6" s="332"/>
      <c r="I6" s="332"/>
      <c r="J6" s="409"/>
      <c r="K6" s="426"/>
      <c r="L6" s="426"/>
    </row>
    <row r="7" spans="1:13" x14ac:dyDescent="0.3">
      <c r="A7" s="326"/>
      <c r="B7" s="336"/>
      <c r="C7" s="410"/>
      <c r="D7" s="334"/>
      <c r="E7" s="334"/>
      <c r="F7" s="334"/>
      <c r="G7" s="334"/>
      <c r="H7" s="334"/>
      <c r="I7" s="334"/>
      <c r="J7" s="411"/>
      <c r="K7" s="426"/>
      <c r="L7" s="426"/>
      <c r="M7" s="51" t="s">
        <v>256</v>
      </c>
    </row>
    <row r="8" spans="1:13" x14ac:dyDescent="0.3">
      <c r="A8" s="326"/>
      <c r="B8" s="336"/>
      <c r="C8" s="410"/>
      <c r="D8" s="334"/>
      <c r="E8" s="334"/>
      <c r="F8" s="334"/>
      <c r="G8" s="334"/>
      <c r="H8" s="334"/>
      <c r="I8" s="334"/>
      <c r="J8" s="411"/>
      <c r="K8" s="426"/>
      <c r="L8" s="426"/>
      <c r="M8" s="51">
        <v>0</v>
      </c>
    </row>
    <row r="9" spans="1:13" ht="15" thickBot="1" x14ac:dyDescent="0.35">
      <c r="A9" s="326"/>
      <c r="B9" s="336"/>
      <c r="C9" s="412"/>
      <c r="D9" s="413"/>
      <c r="E9" s="413"/>
      <c r="F9" s="413"/>
      <c r="G9" s="413"/>
      <c r="H9" s="413"/>
      <c r="I9" s="413"/>
      <c r="J9" s="414"/>
      <c r="K9" s="426"/>
      <c r="L9" s="426"/>
      <c r="M9" s="51">
        <v>20</v>
      </c>
    </row>
    <row r="10" spans="1:13" x14ac:dyDescent="0.3">
      <c r="A10" s="326"/>
      <c r="B10" s="336"/>
      <c r="C10" s="430" t="str">
        <f>PORTADA!D10</f>
        <v>UNIDAD NACIONAL DE PROTECCIÓN</v>
      </c>
      <c r="D10" s="431"/>
      <c r="E10" s="431"/>
      <c r="F10" s="431"/>
      <c r="G10" s="431"/>
      <c r="H10" s="431"/>
      <c r="I10" s="431"/>
      <c r="J10" s="432"/>
      <c r="K10" s="426"/>
      <c r="L10" s="426"/>
      <c r="M10" s="51">
        <v>40</v>
      </c>
    </row>
    <row r="11" spans="1:13" x14ac:dyDescent="0.3">
      <c r="A11" s="326"/>
      <c r="B11" s="336"/>
      <c r="C11" s="433"/>
      <c r="D11" s="380"/>
      <c r="E11" s="380"/>
      <c r="F11" s="380"/>
      <c r="G11" s="380"/>
      <c r="H11" s="380"/>
      <c r="I11" s="380"/>
      <c r="J11" s="434"/>
      <c r="K11" s="426"/>
      <c r="L11" s="426"/>
      <c r="M11" s="51">
        <v>60</v>
      </c>
    </row>
    <row r="12" spans="1:13" x14ac:dyDescent="0.3">
      <c r="A12" s="326"/>
      <c r="B12" s="336"/>
      <c r="C12" s="433"/>
      <c r="D12" s="380"/>
      <c r="E12" s="380"/>
      <c r="F12" s="380"/>
      <c r="G12" s="380"/>
      <c r="H12" s="380"/>
      <c r="I12" s="380"/>
      <c r="J12" s="434"/>
      <c r="K12" s="426"/>
      <c r="L12" s="426"/>
      <c r="M12" s="51">
        <v>80</v>
      </c>
    </row>
    <row r="13" spans="1:13" x14ac:dyDescent="0.3">
      <c r="A13" s="326"/>
      <c r="B13" s="336"/>
      <c r="C13" s="433"/>
      <c r="D13" s="380"/>
      <c r="E13" s="380"/>
      <c r="F13" s="380"/>
      <c r="G13" s="380"/>
      <c r="H13" s="380"/>
      <c r="I13" s="380"/>
      <c r="J13" s="434"/>
      <c r="K13" s="426"/>
      <c r="L13" s="426"/>
      <c r="M13" s="51">
        <v>100</v>
      </c>
    </row>
    <row r="14" spans="1:13" ht="15" thickBot="1" x14ac:dyDescent="0.35">
      <c r="A14" s="329"/>
      <c r="B14" s="337"/>
      <c r="C14" s="435"/>
      <c r="D14" s="382"/>
      <c r="E14" s="382"/>
      <c r="F14" s="382"/>
      <c r="G14" s="382"/>
      <c r="H14" s="382"/>
      <c r="I14" s="382"/>
      <c r="J14" s="436"/>
      <c r="K14" s="427"/>
      <c r="L14" s="427"/>
    </row>
    <row r="15" spans="1:13" x14ac:dyDescent="0.3">
      <c r="D15" s="120"/>
      <c r="E15" s="60"/>
      <c r="F15" s="60"/>
      <c r="G15" s="51"/>
      <c r="H15" s="51"/>
      <c r="K15" s="51"/>
    </row>
    <row r="16" spans="1:13" ht="42" x14ac:dyDescent="0.3">
      <c r="A16" s="125" t="s">
        <v>38</v>
      </c>
      <c r="B16" s="125" t="s">
        <v>1014</v>
      </c>
      <c r="C16" s="125" t="s">
        <v>258</v>
      </c>
      <c r="D16" s="126" t="s">
        <v>259</v>
      </c>
      <c r="E16" s="126" t="s">
        <v>260</v>
      </c>
      <c r="F16" s="126" t="s">
        <v>264</v>
      </c>
      <c r="G16" s="125" t="s">
        <v>263</v>
      </c>
      <c r="H16" s="125" t="s">
        <v>262</v>
      </c>
      <c r="I16" s="125" t="s">
        <v>265</v>
      </c>
      <c r="J16" s="125" t="s">
        <v>266</v>
      </c>
      <c r="K16" s="212" t="s">
        <v>1015</v>
      </c>
      <c r="L16" s="125" t="s">
        <v>268</v>
      </c>
    </row>
    <row r="17" spans="1:13" ht="244.8" x14ac:dyDescent="0.3">
      <c r="A17" s="437" t="s">
        <v>1016</v>
      </c>
      <c r="B17" s="127" t="s">
        <v>1017</v>
      </c>
      <c r="C17" s="128" t="s">
        <v>1018</v>
      </c>
      <c r="D17" s="129" t="s">
        <v>231</v>
      </c>
      <c r="E17" s="129" t="s">
        <v>1019</v>
      </c>
      <c r="F17" s="129" t="s">
        <v>1020</v>
      </c>
      <c r="G17" s="130"/>
      <c r="H17" s="130" t="s">
        <v>286</v>
      </c>
      <c r="I17" s="129"/>
      <c r="J17" s="129"/>
      <c r="K17" s="131">
        <v>60</v>
      </c>
      <c r="L17" s="129"/>
      <c r="M17" s="52"/>
    </row>
    <row r="18" spans="1:13" ht="409.5" customHeight="1" x14ac:dyDescent="0.3">
      <c r="A18" s="438"/>
      <c r="B18" s="428" t="s">
        <v>1021</v>
      </c>
      <c r="C18" s="439"/>
      <c r="D18" s="406" t="s">
        <v>1022</v>
      </c>
      <c r="E18" s="406" t="str">
        <f>ADMINISTRATIVAS!E14</f>
        <v>Se debe definir un conjunto de políticas para la seguridad de la información aprobada por la dirección, publicada y comunicada a los empleados y a la partes externas pertinentes</v>
      </c>
      <c r="F18" s="406"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406"/>
      <c r="H18" s="406" t="s">
        <v>286</v>
      </c>
      <c r="I18" s="406"/>
      <c r="J18" s="406"/>
      <c r="K18" s="132">
        <f>ADMINISTRATIVAS!L14</f>
        <v>100</v>
      </c>
      <c r="L18" s="96">
        <f>ADMINISTRATIVAS!M14</f>
        <v>0</v>
      </c>
      <c r="M18" s="52"/>
    </row>
    <row r="19" spans="1:13" ht="60" customHeight="1" x14ac:dyDescent="0.3">
      <c r="A19" s="438"/>
      <c r="B19" s="429"/>
      <c r="C19" s="407"/>
      <c r="D19" s="407"/>
      <c r="E19" s="407"/>
      <c r="F19" s="407"/>
      <c r="G19" s="407"/>
      <c r="H19" s="407"/>
      <c r="I19" s="407"/>
      <c r="J19" s="407"/>
      <c r="K19" s="132">
        <f>ADMINISTRATIVAS!L15</f>
        <v>100</v>
      </c>
      <c r="L19" s="96">
        <f>ADMINISTRATIVAS!M15</f>
        <v>0</v>
      </c>
      <c r="M19" s="52"/>
    </row>
    <row r="20" spans="1:13" ht="115.2" x14ac:dyDescent="0.3">
      <c r="A20" s="437"/>
      <c r="B20" s="133" t="s">
        <v>1023</v>
      </c>
      <c r="C20" s="128" t="s">
        <v>253</v>
      </c>
      <c r="D20" s="129" t="s">
        <v>254</v>
      </c>
      <c r="E20" s="129" t="s">
        <v>1024</v>
      </c>
      <c r="F20" s="129" t="s">
        <v>1025</v>
      </c>
      <c r="G20" s="130"/>
      <c r="H20" s="130" t="s">
        <v>286</v>
      </c>
      <c r="I20" s="129"/>
      <c r="J20" s="129"/>
      <c r="K20" s="131">
        <v>60</v>
      </c>
      <c r="L20" s="129"/>
      <c r="M20" s="52"/>
    </row>
    <row r="21" spans="1:13" ht="244.8" x14ac:dyDescent="0.3">
      <c r="A21" s="437"/>
      <c r="B21" s="134" t="s">
        <v>1026</v>
      </c>
      <c r="C21" s="134" t="s">
        <v>1018</v>
      </c>
      <c r="D21" s="96" t="str">
        <f>ADMINISTRATIVAS!D19</f>
        <v>Roles y responsabilidades para la seguridad de la información</v>
      </c>
      <c r="E21" s="96" t="str">
        <f>ADMINISTRATIVAS!E19</f>
        <v>Se deben definir y asignar todas las responsabilidades de la seguridad de la información</v>
      </c>
      <c r="F21" s="96" t="s">
        <v>1027</v>
      </c>
      <c r="G21" s="57"/>
      <c r="H21" s="57" t="s">
        <v>286</v>
      </c>
      <c r="I21" s="96"/>
      <c r="J21" s="96"/>
      <c r="K21" s="132">
        <f>ADMINISTRATIVAS!L19</f>
        <v>80</v>
      </c>
      <c r="L21" s="96">
        <f>ADMINISTRATIVAS!M19</f>
        <v>0</v>
      </c>
      <c r="M21" s="52"/>
    </row>
    <row r="22" spans="1:13" ht="244.8" x14ac:dyDescent="0.3">
      <c r="A22" s="437"/>
      <c r="B22" s="96" t="s">
        <v>1028</v>
      </c>
      <c r="C22" s="134" t="s">
        <v>1018</v>
      </c>
      <c r="D22" s="96" t="str">
        <f>ADMINISTRATIVAS!D41</f>
        <v>Inventario de activos</v>
      </c>
      <c r="E22" s="96" t="str">
        <f>ADMINISTRATIVAS!E41</f>
        <v>Se deben identificar los activos asociados con la información y las instalaciones de procesamiento de información, y se debe elaborar y mantener un inventario de estos activos.</v>
      </c>
      <c r="F22" s="96"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57"/>
      <c r="H22" s="57" t="s">
        <v>286</v>
      </c>
      <c r="I22" s="96"/>
      <c r="J22" s="96"/>
      <c r="K22" s="132">
        <f>ADMINISTRATIVAS!L41</f>
        <v>80</v>
      </c>
      <c r="L22" s="96">
        <f>ADMINISTRATIVAS!M41</f>
        <v>0</v>
      </c>
      <c r="M22" s="52"/>
    </row>
    <row r="23" spans="1:13" ht="302.39999999999998" x14ac:dyDescent="0.3">
      <c r="A23" s="437"/>
      <c r="B23" s="129" t="s">
        <v>1029</v>
      </c>
      <c r="C23" s="128" t="s">
        <v>1018</v>
      </c>
      <c r="D23" s="129" t="s">
        <v>232</v>
      </c>
      <c r="E23" s="129" t="s">
        <v>1030</v>
      </c>
      <c r="F23" s="129" t="s">
        <v>1031</v>
      </c>
      <c r="G23" s="130" t="s">
        <v>1032</v>
      </c>
      <c r="H23" s="130" t="s">
        <v>286</v>
      </c>
      <c r="I23" s="129"/>
      <c r="J23" s="128"/>
      <c r="K23" s="131">
        <v>60</v>
      </c>
      <c r="L23" s="128"/>
      <c r="M23" s="52"/>
    </row>
    <row r="24" spans="1:13" ht="244.8" x14ac:dyDescent="0.3">
      <c r="A24" s="437"/>
      <c r="B24" s="128" t="s">
        <v>1033</v>
      </c>
      <c r="C24" s="128" t="s">
        <v>1018</v>
      </c>
      <c r="D24" s="129" t="s">
        <v>233</v>
      </c>
      <c r="E24" s="129" t="s">
        <v>1034</v>
      </c>
      <c r="F24" s="129" t="s">
        <v>1035</v>
      </c>
      <c r="G24" s="130" t="s">
        <v>1036</v>
      </c>
      <c r="H24" s="130" t="s">
        <v>1037</v>
      </c>
      <c r="I24" s="129"/>
      <c r="J24" s="128"/>
      <c r="K24" s="131">
        <v>60</v>
      </c>
      <c r="L24" s="128"/>
      <c r="M24" s="52"/>
    </row>
    <row r="25" spans="1:13" ht="409.6" x14ac:dyDescent="0.3">
      <c r="A25" s="437"/>
      <c r="B25" s="128" t="s">
        <v>1038</v>
      </c>
      <c r="C25" s="128" t="s">
        <v>1018</v>
      </c>
      <c r="D25" s="129" t="str">
        <f>ADMINISTRATIVAS!D34</f>
        <v>Toma de conciencia, educación y formación en la seguridad de la información</v>
      </c>
      <c r="E25" s="129"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129"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130"/>
      <c r="H25" s="130" t="s">
        <v>286</v>
      </c>
      <c r="I25" s="129"/>
      <c r="J25" s="129"/>
      <c r="K25" s="131">
        <v>20</v>
      </c>
      <c r="L25" s="129"/>
      <c r="M25" s="52"/>
    </row>
    <row r="26" spans="1:13" ht="25.8" x14ac:dyDescent="0.3">
      <c r="A26" s="135" t="s">
        <v>1039</v>
      </c>
      <c r="B26" s="136"/>
      <c r="C26" s="136"/>
      <c r="D26" s="137"/>
      <c r="E26" s="137"/>
      <c r="F26" s="137"/>
      <c r="G26" s="138"/>
      <c r="H26" s="138"/>
      <c r="I26" s="136"/>
      <c r="J26" s="136"/>
      <c r="K26" s="139">
        <f>AVERAGE(K17:K25)</f>
        <v>68.888888888888886</v>
      </c>
      <c r="L26" s="140">
        <f>((K26*40)/100)</f>
        <v>27.555555555555557</v>
      </c>
      <c r="M26" s="52"/>
    </row>
    <row r="27" spans="1:13" ht="43.2" x14ac:dyDescent="0.3">
      <c r="A27" s="421" t="s">
        <v>1040</v>
      </c>
      <c r="B27" s="128" t="s">
        <v>1041</v>
      </c>
      <c r="C27" s="128" t="s">
        <v>1018</v>
      </c>
      <c r="D27" s="129" t="s">
        <v>235</v>
      </c>
      <c r="E27" s="129" t="s">
        <v>1042</v>
      </c>
      <c r="F27" s="129" t="s">
        <v>1043</v>
      </c>
      <c r="G27" s="130"/>
      <c r="H27" s="130" t="s">
        <v>1044</v>
      </c>
      <c r="I27" s="128"/>
      <c r="J27" s="128"/>
      <c r="K27" s="131">
        <v>40</v>
      </c>
      <c r="L27" s="128"/>
      <c r="M27" s="52"/>
    </row>
    <row r="28" spans="1:13" ht="28.8" x14ac:dyDescent="0.3">
      <c r="A28" s="422"/>
      <c r="B28" s="134" t="s">
        <v>1045</v>
      </c>
      <c r="C28" s="134" t="s">
        <v>256</v>
      </c>
      <c r="D28" s="96" t="s">
        <v>1046</v>
      </c>
      <c r="E28" s="96" t="s">
        <v>1047</v>
      </c>
      <c r="F28" s="96" t="s">
        <v>82</v>
      </c>
      <c r="G28" s="57"/>
      <c r="H28" s="57" t="s">
        <v>1044</v>
      </c>
      <c r="I28" s="96"/>
      <c r="J28" s="96" t="s">
        <v>82</v>
      </c>
      <c r="K28" s="219">
        <f>PORTADA!F33</f>
        <v>70.857142857142861</v>
      </c>
      <c r="L28" s="96" t="s">
        <v>82</v>
      </c>
      <c r="M28" s="52"/>
    </row>
    <row r="29" spans="1:13" ht="97.95" customHeight="1" x14ac:dyDescent="0.3">
      <c r="A29" s="422"/>
      <c r="B29" s="128" t="s">
        <v>1048</v>
      </c>
      <c r="C29" s="128" t="s">
        <v>1018</v>
      </c>
      <c r="D29" s="129" t="s">
        <v>236</v>
      </c>
      <c r="E29" s="129" t="s">
        <v>1049</v>
      </c>
      <c r="F29" s="129" t="s">
        <v>1050</v>
      </c>
      <c r="G29" s="130"/>
      <c r="H29" s="130" t="s">
        <v>1044</v>
      </c>
      <c r="I29" s="128"/>
      <c r="J29" s="128"/>
      <c r="K29" s="131">
        <v>40</v>
      </c>
      <c r="L29" s="128"/>
      <c r="M29" s="52"/>
    </row>
    <row r="30" spans="1:13" ht="28.8" x14ac:dyDescent="0.3">
      <c r="A30" s="422"/>
      <c r="B30" s="128" t="s">
        <v>1051</v>
      </c>
      <c r="C30" s="128" t="s">
        <v>1018</v>
      </c>
      <c r="D30" s="129" t="s">
        <v>237</v>
      </c>
      <c r="E30" s="129" t="s">
        <v>1052</v>
      </c>
      <c r="F30" s="129" t="s">
        <v>1053</v>
      </c>
      <c r="G30" s="130"/>
      <c r="H30" s="130" t="s">
        <v>1044</v>
      </c>
      <c r="I30" s="128"/>
      <c r="J30" s="128"/>
      <c r="K30" s="131">
        <v>40</v>
      </c>
      <c r="L30" s="128"/>
      <c r="M30" s="52"/>
    </row>
    <row r="31" spans="1:13" ht="25.8" x14ac:dyDescent="0.3">
      <c r="A31" s="135" t="s">
        <v>1039</v>
      </c>
      <c r="B31" s="136"/>
      <c r="C31" s="136"/>
      <c r="D31" s="137"/>
      <c r="E31" s="137"/>
      <c r="F31" s="137"/>
      <c r="G31" s="138"/>
      <c r="H31" s="138"/>
      <c r="I31" s="136"/>
      <c r="J31" s="136"/>
      <c r="K31" s="141">
        <f>AVERAGE(K27:K30)</f>
        <v>47.714285714285715</v>
      </c>
      <c r="L31" s="140">
        <f>((K31*20)/100)</f>
        <v>9.5428571428571427</v>
      </c>
      <c r="M31" s="52"/>
    </row>
    <row r="32" spans="1:13" ht="43.2" x14ac:dyDescent="0.3">
      <c r="A32" s="423" t="s">
        <v>1054</v>
      </c>
      <c r="B32" s="128" t="s">
        <v>1055</v>
      </c>
      <c r="C32" s="128" t="s">
        <v>1018</v>
      </c>
      <c r="D32" s="129" t="s">
        <v>238</v>
      </c>
      <c r="E32" s="129" t="s">
        <v>1056</v>
      </c>
      <c r="F32" s="129" t="s">
        <v>152</v>
      </c>
      <c r="G32" s="130"/>
      <c r="H32" s="130" t="s">
        <v>1057</v>
      </c>
      <c r="I32" s="128"/>
      <c r="J32" s="128"/>
      <c r="K32" s="131">
        <v>40</v>
      </c>
      <c r="L32" s="128"/>
      <c r="M32" s="52"/>
    </row>
    <row r="33" spans="1:13" ht="28.8" x14ac:dyDescent="0.3">
      <c r="A33" s="423"/>
      <c r="B33" s="128" t="s">
        <v>1058</v>
      </c>
      <c r="C33" s="128" t="s">
        <v>1059</v>
      </c>
      <c r="D33" s="129" t="s">
        <v>1060</v>
      </c>
      <c r="E33" s="129" t="s">
        <v>1061</v>
      </c>
      <c r="F33" s="129" t="s">
        <v>153</v>
      </c>
      <c r="G33" s="130"/>
      <c r="H33" s="130" t="s">
        <v>1057</v>
      </c>
      <c r="I33" s="129"/>
      <c r="J33" s="129"/>
      <c r="K33" s="131">
        <v>40</v>
      </c>
      <c r="L33" s="129"/>
      <c r="M33" s="52"/>
    </row>
    <row r="34" spans="1:13" ht="43.2" x14ac:dyDescent="0.3">
      <c r="A34" s="423"/>
      <c r="B34" s="128" t="s">
        <v>1062</v>
      </c>
      <c r="C34" s="128" t="s">
        <v>1018</v>
      </c>
      <c r="D34" s="129" t="s">
        <v>239</v>
      </c>
      <c r="E34" s="129" t="s">
        <v>1063</v>
      </c>
      <c r="F34" s="129" t="s">
        <v>154</v>
      </c>
      <c r="G34" s="130"/>
      <c r="H34" s="130" t="s">
        <v>1057</v>
      </c>
      <c r="I34" s="128"/>
      <c r="J34" s="128"/>
      <c r="K34" s="131">
        <v>40</v>
      </c>
      <c r="L34" s="128"/>
      <c r="M34" s="52"/>
    </row>
    <row r="35" spans="1:13" ht="25.8" x14ac:dyDescent="0.3">
      <c r="A35" s="135" t="s">
        <v>1039</v>
      </c>
      <c r="B35" s="136"/>
      <c r="C35" s="136"/>
      <c r="D35" s="137"/>
      <c r="E35" s="137"/>
      <c r="F35" s="137"/>
      <c r="G35" s="138"/>
      <c r="H35" s="138"/>
      <c r="I35" s="136"/>
      <c r="J35" s="136"/>
      <c r="K35" s="141">
        <f>AVERAGE(K32:K34)</f>
        <v>40</v>
      </c>
      <c r="L35" s="140">
        <f>((K35*20)/100)</f>
        <v>8</v>
      </c>
      <c r="M35" s="52"/>
    </row>
    <row r="36" spans="1:13" ht="28.8" x14ac:dyDescent="0.3">
      <c r="A36" s="424" t="s">
        <v>1064</v>
      </c>
      <c r="B36" s="142" t="s">
        <v>1065</v>
      </c>
      <c r="C36" s="142" t="s">
        <v>1018</v>
      </c>
      <c r="D36" s="117" t="s">
        <v>238</v>
      </c>
      <c r="E36" s="117" t="s">
        <v>1066</v>
      </c>
      <c r="F36" s="117" t="s">
        <v>1067</v>
      </c>
      <c r="G36" s="116"/>
      <c r="H36" s="116" t="s">
        <v>1068</v>
      </c>
      <c r="I36" s="117"/>
      <c r="J36" s="117"/>
      <c r="K36" s="131">
        <v>60</v>
      </c>
      <c r="L36" s="117"/>
      <c r="M36" s="52"/>
    </row>
    <row r="37" spans="1:13" ht="115.2" x14ac:dyDescent="0.3">
      <c r="A37" s="425"/>
      <c r="B37" s="142" t="s">
        <v>1069</v>
      </c>
      <c r="C37" s="142" t="s">
        <v>1059</v>
      </c>
      <c r="D37" s="117" t="s">
        <v>1060</v>
      </c>
      <c r="E37" s="117" t="s">
        <v>1070</v>
      </c>
      <c r="F37" s="117" t="s">
        <v>1071</v>
      </c>
      <c r="G37" s="116"/>
      <c r="H37" s="116" t="s">
        <v>1068</v>
      </c>
      <c r="I37" s="117"/>
      <c r="J37" s="96"/>
      <c r="K37" s="131">
        <v>60</v>
      </c>
      <c r="L37" s="117">
        <f>ADMINISTRATIVAS!M70</f>
        <v>0</v>
      </c>
      <c r="M37" s="52"/>
    </row>
    <row r="38" spans="1:13" ht="25.8" x14ac:dyDescent="0.3">
      <c r="A38" s="135" t="s">
        <v>1039</v>
      </c>
      <c r="B38" s="136"/>
      <c r="C38" s="136"/>
      <c r="D38" s="137"/>
      <c r="E38" s="137"/>
      <c r="F38" s="137"/>
      <c r="G38" s="138"/>
      <c r="H38" s="138"/>
      <c r="I38" s="136"/>
      <c r="J38" s="136"/>
      <c r="K38" s="141">
        <f>AVERAGE(K36:K37)</f>
        <v>60</v>
      </c>
      <c r="L38" s="140">
        <f>((K38*20)/100)</f>
        <v>12</v>
      </c>
    </row>
    <row r="39" spans="1:13" x14ac:dyDescent="0.3">
      <c r="D39" s="120"/>
      <c r="E39" s="60"/>
      <c r="F39" s="60"/>
      <c r="G39" s="51"/>
      <c r="H39" s="51"/>
      <c r="K39" s="51"/>
    </row>
  </sheetData>
  <mergeCells count="17">
    <mergeCell ref="K1:L14"/>
    <mergeCell ref="B18:B19"/>
    <mergeCell ref="D18:D19"/>
    <mergeCell ref="E18:E19"/>
    <mergeCell ref="F18:F19"/>
    <mergeCell ref="G18:G19"/>
    <mergeCell ref="H18:H19"/>
    <mergeCell ref="A6:B14"/>
    <mergeCell ref="C6:J9"/>
    <mergeCell ref="C10:J14"/>
    <mergeCell ref="A17:A25"/>
    <mergeCell ref="C18:C19"/>
    <mergeCell ref="A27:A30"/>
    <mergeCell ref="I18:I19"/>
    <mergeCell ref="J18:J19"/>
    <mergeCell ref="A32:A34"/>
    <mergeCell ref="A36:A37"/>
  </mergeCells>
  <dataValidations count="1">
    <dataValidation type="list" allowBlank="1" showInputMessage="1" showErrorMessage="1" sqref="K29:K30 K20 K23:K25 K27 K32:K34 K36:K37 K17" xr:uid="{00000000-0002-0000-0600-000000000000}">
      <formula1>$M$8:$M$13</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77"/>
  <sheetViews>
    <sheetView topLeftCell="A11" zoomScale="70" zoomScaleNormal="70" workbookViewId="0">
      <selection activeCell="E12" sqref="E12"/>
    </sheetView>
  </sheetViews>
  <sheetFormatPr baseColWidth="10" defaultColWidth="11.44140625" defaultRowHeight="14.4" x14ac:dyDescent="0.3"/>
  <cols>
    <col min="1" max="1" width="17.5546875" customWidth="1"/>
    <col min="2" max="2" width="19.5546875" customWidth="1"/>
    <col min="3" max="3" width="66" style="121" customWidth="1"/>
    <col min="4" max="4" width="18.5546875" customWidth="1"/>
    <col min="5" max="5" width="18.6640625" customWidth="1"/>
    <col min="6" max="6" width="21.33203125" customWidth="1"/>
    <col min="7" max="7" width="19.44140625" customWidth="1"/>
    <col min="8" max="8" width="18.5546875" customWidth="1"/>
    <col min="9" max="9" width="16.33203125" customWidth="1"/>
    <col min="10" max="10" width="22.33203125" customWidth="1"/>
    <col min="11" max="12" width="28.109375" customWidth="1"/>
    <col min="13" max="13" width="27.5546875" customWidth="1"/>
    <col min="14" max="14" width="28.6640625" customWidth="1"/>
    <col min="15" max="15" width="15.44140625" customWidth="1"/>
    <col min="16" max="16" width="15.5546875" customWidth="1"/>
    <col min="18" max="18" width="35.88671875" customWidth="1"/>
    <col min="19" max="19" width="30" customWidth="1"/>
  </cols>
  <sheetData>
    <row r="1" spans="1:21" ht="15" customHeight="1" x14ac:dyDescent="0.3">
      <c r="A1" s="324" t="s">
        <v>1</v>
      </c>
      <c r="B1" s="335"/>
      <c r="C1" s="441" t="s">
        <v>255</v>
      </c>
      <c r="D1" s="442"/>
      <c r="E1" s="442"/>
      <c r="F1" s="442"/>
      <c r="G1" s="442"/>
      <c r="H1" s="442"/>
      <c r="I1" s="442"/>
      <c r="J1" s="442"/>
      <c r="K1" s="442"/>
      <c r="L1" s="443"/>
      <c r="M1" s="324" t="s">
        <v>1</v>
      </c>
      <c r="N1" s="447"/>
      <c r="O1" s="447"/>
      <c r="P1" s="335"/>
    </row>
    <row r="2" spans="1:21" x14ac:dyDescent="0.3">
      <c r="A2" s="326"/>
      <c r="B2" s="336"/>
      <c r="C2" s="444"/>
      <c r="D2" s="445"/>
      <c r="E2" s="445"/>
      <c r="F2" s="445"/>
      <c r="G2" s="445"/>
      <c r="H2" s="445"/>
      <c r="I2" s="445"/>
      <c r="J2" s="445"/>
      <c r="K2" s="445"/>
      <c r="L2" s="446"/>
      <c r="M2" s="326"/>
      <c r="N2" s="328"/>
      <c r="O2" s="328"/>
      <c r="P2" s="336"/>
      <c r="U2">
        <v>0</v>
      </c>
    </row>
    <row r="3" spans="1:21" x14ac:dyDescent="0.3">
      <c r="A3" s="326"/>
      <c r="B3" s="336"/>
      <c r="C3" s="444"/>
      <c r="D3" s="445"/>
      <c r="E3" s="445"/>
      <c r="F3" s="445"/>
      <c r="G3" s="445"/>
      <c r="H3" s="445"/>
      <c r="I3" s="445"/>
      <c r="J3" s="445"/>
      <c r="K3" s="445"/>
      <c r="L3" s="446"/>
      <c r="M3" s="326"/>
      <c r="N3" s="328"/>
      <c r="O3" s="328"/>
      <c r="P3" s="336"/>
      <c r="U3">
        <v>20</v>
      </c>
    </row>
    <row r="4" spans="1:21" x14ac:dyDescent="0.3">
      <c r="A4" s="326"/>
      <c r="B4" s="336"/>
      <c r="C4" s="444"/>
      <c r="D4" s="445"/>
      <c r="E4" s="445"/>
      <c r="F4" s="445"/>
      <c r="G4" s="445"/>
      <c r="H4" s="445"/>
      <c r="I4" s="445"/>
      <c r="J4" s="445"/>
      <c r="K4" s="445"/>
      <c r="L4" s="446"/>
      <c r="M4" s="326"/>
      <c r="N4" s="328"/>
      <c r="O4" s="328"/>
      <c r="P4" s="336"/>
      <c r="U4">
        <v>40</v>
      </c>
    </row>
    <row r="5" spans="1:21" ht="15" customHeight="1" x14ac:dyDescent="0.3">
      <c r="A5" s="326"/>
      <c r="B5" s="336"/>
      <c r="C5" s="415" t="str">
        <f>PORTADA!D10</f>
        <v>UNIDAD NACIONAL DE PROTECCIÓN</v>
      </c>
      <c r="D5" s="416"/>
      <c r="E5" s="416"/>
      <c r="F5" s="416"/>
      <c r="G5" s="416"/>
      <c r="H5" s="416"/>
      <c r="I5" s="416"/>
      <c r="J5" s="416"/>
      <c r="K5" s="416"/>
      <c r="L5" s="417"/>
      <c r="M5" s="326"/>
      <c r="N5" s="328"/>
      <c r="O5" s="328"/>
      <c r="P5" s="336"/>
      <c r="U5">
        <v>60</v>
      </c>
    </row>
    <row r="6" spans="1:21" ht="15" customHeight="1" x14ac:dyDescent="0.3">
      <c r="A6" s="326"/>
      <c r="B6" s="336"/>
      <c r="C6" s="415"/>
      <c r="D6" s="416"/>
      <c r="E6" s="416"/>
      <c r="F6" s="416"/>
      <c r="G6" s="416"/>
      <c r="H6" s="416"/>
      <c r="I6" s="416"/>
      <c r="J6" s="416"/>
      <c r="K6" s="416"/>
      <c r="L6" s="417"/>
      <c r="M6" s="326"/>
      <c r="N6" s="328"/>
      <c r="O6" s="328"/>
      <c r="P6" s="336"/>
      <c r="U6">
        <v>80</v>
      </c>
    </row>
    <row r="7" spans="1:21" ht="15" customHeight="1" x14ac:dyDescent="0.3">
      <c r="A7" s="326"/>
      <c r="B7" s="336"/>
      <c r="C7" s="415"/>
      <c r="D7" s="416"/>
      <c r="E7" s="416"/>
      <c r="F7" s="416"/>
      <c r="G7" s="416"/>
      <c r="H7" s="416"/>
      <c r="I7" s="416"/>
      <c r="J7" s="416"/>
      <c r="K7" s="416"/>
      <c r="L7" s="417"/>
      <c r="M7" s="326"/>
      <c r="N7" s="328"/>
      <c r="O7" s="328"/>
      <c r="P7" s="336"/>
      <c r="U7">
        <v>100</v>
      </c>
    </row>
    <row r="8" spans="1:21" ht="15" customHeight="1" x14ac:dyDescent="0.3">
      <c r="A8" s="326"/>
      <c r="B8" s="336"/>
      <c r="C8" s="415"/>
      <c r="D8" s="416"/>
      <c r="E8" s="416"/>
      <c r="F8" s="416"/>
      <c r="G8" s="416"/>
      <c r="H8" s="416"/>
      <c r="I8" s="416"/>
      <c r="J8" s="416"/>
      <c r="K8" s="416"/>
      <c r="L8" s="417"/>
      <c r="M8" s="326"/>
      <c r="N8" s="328"/>
      <c r="O8" s="328"/>
      <c r="P8" s="336"/>
    </row>
    <row r="9" spans="1:21" ht="15.75" customHeight="1" thickBot="1" x14ac:dyDescent="0.35">
      <c r="A9" s="329"/>
      <c r="B9" s="337"/>
      <c r="C9" s="418"/>
      <c r="D9" s="419"/>
      <c r="E9" s="419"/>
      <c r="F9" s="419"/>
      <c r="G9" s="419"/>
      <c r="H9" s="419"/>
      <c r="I9" s="419"/>
      <c r="J9" s="419"/>
      <c r="K9" s="419"/>
      <c r="L9" s="420"/>
      <c r="M9" s="329"/>
      <c r="N9" s="330"/>
      <c r="O9" s="330"/>
      <c r="P9" s="337"/>
    </row>
    <row r="10" spans="1:21" ht="15" thickBot="1" x14ac:dyDescent="0.35"/>
    <row r="11" spans="1:21" ht="63.75" customHeight="1" x14ac:dyDescent="0.3">
      <c r="A11" s="197" t="s">
        <v>1072</v>
      </c>
      <c r="B11" s="143" t="s">
        <v>258</v>
      </c>
      <c r="C11" s="143" t="s">
        <v>1073</v>
      </c>
      <c r="D11" s="143" t="s">
        <v>1074</v>
      </c>
      <c r="E11" s="143" t="s">
        <v>1075</v>
      </c>
      <c r="F11" s="144" t="s">
        <v>1076</v>
      </c>
      <c r="G11" s="145" t="s">
        <v>1077</v>
      </c>
      <c r="H11" s="145" t="s">
        <v>1078</v>
      </c>
      <c r="I11" s="146" t="s">
        <v>1079</v>
      </c>
      <c r="J11" s="146" t="s">
        <v>1080</v>
      </c>
      <c r="K11" s="147" t="s">
        <v>1081</v>
      </c>
      <c r="L11" s="147" t="s">
        <v>1082</v>
      </c>
      <c r="M11" s="148" t="s">
        <v>1083</v>
      </c>
      <c r="N11" s="148" t="s">
        <v>1084</v>
      </c>
      <c r="O11" s="149" t="s">
        <v>1085</v>
      </c>
      <c r="P11" s="150" t="s">
        <v>1086</v>
      </c>
      <c r="R11" s="220" t="s">
        <v>1087</v>
      </c>
      <c r="S11" s="220" t="s">
        <v>1088</v>
      </c>
    </row>
    <row r="12" spans="1:21" ht="86.4" x14ac:dyDescent="0.3">
      <c r="A12" s="192" t="s">
        <v>1089</v>
      </c>
      <c r="B12" s="25" t="s">
        <v>256</v>
      </c>
      <c r="C12" s="196" t="s">
        <v>1090</v>
      </c>
      <c r="D12" s="152" t="s">
        <v>1091</v>
      </c>
      <c r="E12" s="152" t="s">
        <v>394</v>
      </c>
      <c r="F12" s="153">
        <f>VLOOKUP(E12,ADMINISTRATIVAS!$B$13:$L$76,11,FALSE)</f>
        <v>80</v>
      </c>
      <c r="G12" s="154">
        <v>40</v>
      </c>
      <c r="H12" s="154" t="str">
        <f>IF($F$12=G12,"CUMPLE",IF($F$12&lt;G12,"MENOR","MAYOR"))</f>
        <v>MAYOR</v>
      </c>
      <c r="I12" s="155">
        <v>60</v>
      </c>
      <c r="J12" s="155" t="str">
        <f>IF($F12=I12,"CUMPLE",IF($F12&lt;I12,"MENOR","MAYOR"))</f>
        <v>MAYOR</v>
      </c>
      <c r="K12" s="156">
        <v>60</v>
      </c>
      <c r="L12" s="157" t="str">
        <f t="shared" ref="L12:L21" si="0">IF($F12=K12,"CUMPLE",IF($F12&lt;K12,"MENOR","MAYOR"))</f>
        <v>MAYOR</v>
      </c>
      <c r="M12" s="158">
        <v>80</v>
      </c>
      <c r="N12" s="158" t="str">
        <f t="shared" ref="N12:N21" si="1">IF($F12=M12,"CUMPLE",IF($F12&lt;M12,"MENOR","MAYOR"))</f>
        <v>CUMPLE</v>
      </c>
      <c r="O12" s="159">
        <v>100</v>
      </c>
      <c r="P12" s="160" t="str">
        <f t="shared" ref="P12:P21" si="2">IF($F12=O12,"CUMPLE",IF($F12&lt;O12,"MENOR","MAYOR"))</f>
        <v>MENOR</v>
      </c>
      <c r="R12" s="160" t="s">
        <v>1092</v>
      </c>
      <c r="S12" s="123" t="b">
        <f>IF(P22="CUMPLE",IF(P34="CUMPLE",IF(P56="CUMPLE",IF(P74="CUMPLE",IF(P76="CUMPLE", TRUE,FALSE)))))</f>
        <v>0</v>
      </c>
    </row>
    <row r="13" spans="1:21" ht="28.8" x14ac:dyDescent="0.3">
      <c r="A13" s="192" t="s">
        <v>1093</v>
      </c>
      <c r="B13" s="25" t="s">
        <v>256</v>
      </c>
      <c r="C13" s="202" t="s">
        <v>1094</v>
      </c>
      <c r="D13" s="152" t="s">
        <v>1091</v>
      </c>
      <c r="E13" s="152" t="s">
        <v>422</v>
      </c>
      <c r="F13" s="153">
        <f>VLOOKUP(E13,ADMINISTRATIVAS!$B$13:$L$76,11,FALSE)</f>
        <v>80</v>
      </c>
      <c r="G13" s="161">
        <v>20</v>
      </c>
      <c r="H13" s="154" t="str">
        <f>IF(F13=G13,"CUMPLE",IF(F13&lt;G13,"MENOR","MAYOR"))</f>
        <v>MAYOR</v>
      </c>
      <c r="I13" s="155">
        <v>40</v>
      </c>
      <c r="J13" s="155" t="str">
        <f>IF($F13=I13,"CUMPLE",IF($F13&lt;I13,"MENOR","MAYOR"))</f>
        <v>MAYOR</v>
      </c>
      <c r="K13" s="162">
        <v>60</v>
      </c>
      <c r="L13" s="157" t="str">
        <f t="shared" si="0"/>
        <v>MAYOR</v>
      </c>
      <c r="M13" s="158">
        <v>80</v>
      </c>
      <c r="N13" s="158" t="str">
        <f t="shared" si="1"/>
        <v>CUMPLE</v>
      </c>
      <c r="O13" s="159">
        <v>100</v>
      </c>
      <c r="P13" s="160" t="str">
        <f t="shared" si="2"/>
        <v>MENOR</v>
      </c>
      <c r="R13" s="221" t="s">
        <v>1095</v>
      </c>
      <c r="S13" s="123" t="b">
        <f>IF(N22="CUMPLE",IF(N34="CUMPLE",IF(N56="CUMPLE",IF(N74="CUMPLE", TRUE,FALSE))))</f>
        <v>0</v>
      </c>
    </row>
    <row r="14" spans="1:21" ht="158.4" x14ac:dyDescent="0.3">
      <c r="A14" s="192" t="s">
        <v>1096</v>
      </c>
      <c r="B14" s="25" t="s">
        <v>256</v>
      </c>
      <c r="C14" s="196" t="s">
        <v>1097</v>
      </c>
      <c r="D14" s="152" t="s">
        <v>1091</v>
      </c>
      <c r="E14" s="152" t="s">
        <v>367</v>
      </c>
      <c r="F14" s="153">
        <f>VLOOKUP(E14,ADMINISTRATIVAS!$B$13:$L$76,11,FALSE)</f>
        <v>60</v>
      </c>
      <c r="G14" s="161">
        <v>20</v>
      </c>
      <c r="H14" s="154" t="str">
        <f>IF(F14=G14,"CUMPLE",IF(F14&lt;G14,"MENOR","MAYOR"))</f>
        <v>MAYOR</v>
      </c>
      <c r="I14" s="155">
        <v>40</v>
      </c>
      <c r="J14" s="155" t="str">
        <f>IF($F14=I14,"CUMPLE",IF($F14&lt;I14,"MENOR","MAYOR"))</f>
        <v>MAYOR</v>
      </c>
      <c r="K14" s="162">
        <v>60</v>
      </c>
      <c r="L14" s="157" t="str">
        <f t="shared" si="0"/>
        <v>CUMPLE</v>
      </c>
      <c r="M14" s="158">
        <v>80</v>
      </c>
      <c r="N14" s="158" t="str">
        <f t="shared" si="1"/>
        <v>MENOR</v>
      </c>
      <c r="O14" s="159">
        <v>100</v>
      </c>
      <c r="P14" s="160" t="str">
        <f t="shared" si="2"/>
        <v>MENOR</v>
      </c>
      <c r="R14" s="157" t="s">
        <v>1098</v>
      </c>
      <c r="S14" s="123" t="b">
        <f>IF(L22="CUMPLE",IF(L34="CUMPLE",IF(L56="CUMPLE",TRUE,FALSE)))</f>
        <v>0</v>
      </c>
    </row>
    <row r="15" spans="1:21" ht="15" customHeight="1" x14ac:dyDescent="0.3">
      <c r="A15" s="440" t="s">
        <v>1099</v>
      </c>
      <c r="B15" s="266" t="s">
        <v>256</v>
      </c>
      <c r="C15" s="448" t="s">
        <v>1100</v>
      </c>
      <c r="D15" s="151" t="s">
        <v>1101</v>
      </c>
      <c r="E15" s="151" t="s">
        <v>1017</v>
      </c>
      <c r="F15" s="153">
        <f>VLOOKUP(E15,PHVA!$B$16:$K$37,10,FALSE)</f>
        <v>60</v>
      </c>
      <c r="G15" s="161">
        <v>20</v>
      </c>
      <c r="H15" s="154" t="str">
        <f t="shared" ref="H15:H20" si="3">IF(F15=G15,"CUMPLE",IF(F15&lt;G15,"MENOR","MAYOR"))</f>
        <v>MAYOR</v>
      </c>
      <c r="I15" s="155">
        <v>40</v>
      </c>
      <c r="J15" s="155" t="str">
        <f t="shared" ref="J15:J33" si="4">IF($F15=I15,"CUMPLE",IF($F15&lt;I15,"MENOR","MAYOR"))</f>
        <v>MAYOR</v>
      </c>
      <c r="K15" s="162">
        <v>60</v>
      </c>
      <c r="L15" s="157" t="str">
        <f t="shared" si="0"/>
        <v>CUMPLE</v>
      </c>
      <c r="M15" s="158">
        <v>80</v>
      </c>
      <c r="N15" s="158" t="str">
        <f t="shared" si="1"/>
        <v>MENOR</v>
      </c>
      <c r="O15" s="159">
        <v>100</v>
      </c>
      <c r="P15" s="160" t="str">
        <f t="shared" si="2"/>
        <v>MENOR</v>
      </c>
      <c r="R15" s="155" t="s">
        <v>1102</v>
      </c>
      <c r="S15" s="123" t="b">
        <f>IF(J22="CUMPLE",IF(J34="CUMPLE",TRUE,FALSE))</f>
        <v>0</v>
      </c>
    </row>
    <row r="16" spans="1:21" x14ac:dyDescent="0.3">
      <c r="A16" s="440"/>
      <c r="B16" s="266"/>
      <c r="C16" s="448"/>
      <c r="D16" s="152" t="s">
        <v>1091</v>
      </c>
      <c r="E16" s="151" t="s">
        <v>273</v>
      </c>
      <c r="F16" s="153">
        <f>VLOOKUP(E16,ADMINISTRATIVAS!$B$13:$L$76,11,FALSE)</f>
        <v>100</v>
      </c>
      <c r="G16" s="161">
        <v>20</v>
      </c>
      <c r="H16" s="154" t="str">
        <f>IF(F16=G16,"CUMPLE",IF(F16&lt;G16,"MENOR","MAYOR"))</f>
        <v>MAYOR</v>
      </c>
      <c r="I16" s="155">
        <v>40</v>
      </c>
      <c r="J16" s="155" t="str">
        <f>IF($F16=I16,"CUMPLE",IF($F16&lt;I16,"MENOR","MAYOR"))</f>
        <v>MAYOR</v>
      </c>
      <c r="K16" s="162">
        <v>60</v>
      </c>
      <c r="L16" s="157" t="str">
        <f t="shared" si="0"/>
        <v>MAYOR</v>
      </c>
      <c r="M16" s="158">
        <v>80</v>
      </c>
      <c r="N16" s="158" t="str">
        <f t="shared" si="1"/>
        <v>MAYOR</v>
      </c>
      <c r="O16" s="159">
        <v>100</v>
      </c>
      <c r="P16" s="160" t="str">
        <f t="shared" si="2"/>
        <v>CUMPLE</v>
      </c>
      <c r="R16" s="222" t="s">
        <v>1103</v>
      </c>
      <c r="S16" s="123" t="b">
        <f>IF(H22="CUMPLE",TRUE,FALSE)</f>
        <v>1</v>
      </c>
    </row>
    <row r="17" spans="1:19" ht="15" thickBot="1" x14ac:dyDescent="0.35">
      <c r="A17" s="440"/>
      <c r="B17" s="266"/>
      <c r="C17" s="448"/>
      <c r="D17" s="151" t="s">
        <v>1101</v>
      </c>
      <c r="E17" s="151" t="s">
        <v>1026</v>
      </c>
      <c r="F17" s="153">
        <f>VLOOKUP(E17,PHVA!$B$16:$K$37,10,FALSE)</f>
        <v>80</v>
      </c>
      <c r="G17" s="161">
        <v>20</v>
      </c>
      <c r="H17" s="154" t="str">
        <f t="shared" si="3"/>
        <v>MAYOR</v>
      </c>
      <c r="I17" s="155">
        <v>40</v>
      </c>
      <c r="J17" s="155" t="str">
        <f t="shared" si="4"/>
        <v>MAYOR</v>
      </c>
      <c r="K17" s="162">
        <v>60</v>
      </c>
      <c r="L17" s="157" t="str">
        <f t="shared" si="0"/>
        <v>MAYOR</v>
      </c>
      <c r="M17" s="158">
        <v>80</v>
      </c>
      <c r="N17" s="158" t="str">
        <f t="shared" si="1"/>
        <v>CUMPLE</v>
      </c>
      <c r="O17" s="159">
        <v>100</v>
      </c>
      <c r="P17" s="160" t="str">
        <f t="shared" si="2"/>
        <v>MENOR</v>
      </c>
    </row>
    <row r="18" spans="1:19" ht="409.5" customHeight="1" thickTop="1" thickBot="1" x14ac:dyDescent="0.35">
      <c r="A18" s="198" t="s">
        <v>1104</v>
      </c>
      <c r="B18" s="199" t="s">
        <v>198</v>
      </c>
      <c r="C18" s="203" t="s">
        <v>1105</v>
      </c>
      <c r="D18" s="163" t="s">
        <v>1106</v>
      </c>
      <c r="E18" s="163" t="s">
        <v>1104</v>
      </c>
      <c r="F18" s="164">
        <v>100</v>
      </c>
      <c r="G18" s="165">
        <v>20</v>
      </c>
      <c r="H18" s="166" t="str">
        <f t="shared" si="3"/>
        <v>MAYOR</v>
      </c>
      <c r="I18" s="167">
        <v>40</v>
      </c>
      <c r="J18" s="167" t="str">
        <f t="shared" si="4"/>
        <v>MAYOR</v>
      </c>
      <c r="K18" s="168">
        <v>60</v>
      </c>
      <c r="L18" s="168" t="str">
        <f t="shared" si="0"/>
        <v>MAYOR</v>
      </c>
      <c r="M18" s="169">
        <v>80</v>
      </c>
      <c r="N18" s="169" t="str">
        <f t="shared" si="1"/>
        <v>MAYOR</v>
      </c>
      <c r="O18" s="170">
        <v>100</v>
      </c>
      <c r="P18" s="170" t="str">
        <f t="shared" si="2"/>
        <v>CUMPLE</v>
      </c>
      <c r="R18" s="223" t="s">
        <v>1107</v>
      </c>
      <c r="S18" s="223" t="str">
        <f>IF($S$12=TRUE,"OPTIMIZADO",IF($S$13=TRUE,"GESTIONADO CUANTITATIVAMENTE",IF($S$14=TRUE,"DEFINIDO",IF($S$15=TRUE,"GESTIONADO",IF($S$16=TRUE,"INICIAL","NO ALCANZA NIVEL INICIAL")))))</f>
        <v>INICIAL</v>
      </c>
    </row>
    <row r="19" spans="1:19" ht="101.4" thickTop="1" x14ac:dyDescent="0.3">
      <c r="A19" s="192" t="s">
        <v>1108</v>
      </c>
      <c r="B19" s="25" t="s">
        <v>256</v>
      </c>
      <c r="C19" s="196" t="s">
        <v>1109</v>
      </c>
      <c r="D19" s="152" t="s">
        <v>1091</v>
      </c>
      <c r="E19" s="151" t="s">
        <v>273</v>
      </c>
      <c r="F19" s="153">
        <f>VLOOKUP(E19,ADMINISTRATIVAS!$B$13:$L$76,11,FALSE)</f>
        <v>100</v>
      </c>
      <c r="G19" s="161">
        <v>20</v>
      </c>
      <c r="H19" s="154" t="str">
        <f>IF(F19=G19,"CUMPLE",IF(F19&lt;G19,"MENOR","MAYOR"))</f>
        <v>MAYOR</v>
      </c>
      <c r="I19" s="155">
        <v>40</v>
      </c>
      <c r="J19" s="155" t="str">
        <f>IF($F19=I19,"CUMPLE",IF($F19&lt;I19,"MENOR","MAYOR"))</f>
        <v>MAYOR</v>
      </c>
      <c r="K19" s="162">
        <v>60</v>
      </c>
      <c r="L19" s="157" t="str">
        <f t="shared" si="0"/>
        <v>MAYOR</v>
      </c>
      <c r="M19" s="158">
        <v>80</v>
      </c>
      <c r="N19" s="158" t="str">
        <f t="shared" si="1"/>
        <v>MAYOR</v>
      </c>
      <c r="O19" s="159">
        <v>100</v>
      </c>
      <c r="P19" s="160" t="str">
        <f t="shared" si="2"/>
        <v>CUMPLE</v>
      </c>
    </row>
    <row r="20" spans="1:19" ht="270" customHeight="1" x14ac:dyDescent="0.3">
      <c r="A20" s="192" t="s">
        <v>1110</v>
      </c>
      <c r="B20" s="25" t="s">
        <v>256</v>
      </c>
      <c r="C20" s="196" t="s">
        <v>1111</v>
      </c>
      <c r="D20" s="151" t="s">
        <v>1101</v>
      </c>
      <c r="E20" s="151" t="s">
        <v>1017</v>
      </c>
      <c r="F20" s="153">
        <f>VLOOKUP(E20,PHVA!$B$16:$K$37,10,FALSE)</f>
        <v>60</v>
      </c>
      <c r="G20" s="161">
        <v>60</v>
      </c>
      <c r="H20" s="154" t="str">
        <f t="shared" si="3"/>
        <v>CUMPLE</v>
      </c>
      <c r="I20" s="155">
        <v>60</v>
      </c>
      <c r="J20" s="155" t="str">
        <f t="shared" si="4"/>
        <v>CUMPLE</v>
      </c>
      <c r="K20" s="162">
        <v>60</v>
      </c>
      <c r="L20" s="157" t="str">
        <f t="shared" si="0"/>
        <v>CUMPLE</v>
      </c>
      <c r="M20" s="158">
        <v>80</v>
      </c>
      <c r="N20" s="158" t="str">
        <f t="shared" si="1"/>
        <v>MENOR</v>
      </c>
      <c r="O20" s="159">
        <v>100</v>
      </c>
      <c r="P20" s="160" t="str">
        <f t="shared" si="2"/>
        <v>MENOR</v>
      </c>
    </row>
    <row r="21" spans="1:19" ht="240" customHeight="1" x14ac:dyDescent="0.3">
      <c r="A21" s="192" t="s">
        <v>1112</v>
      </c>
      <c r="B21" s="25" t="s">
        <v>256</v>
      </c>
      <c r="C21" s="196" t="s">
        <v>1113</v>
      </c>
      <c r="D21" s="151" t="s">
        <v>1114</v>
      </c>
      <c r="E21" s="171" t="s">
        <v>984</v>
      </c>
      <c r="F21" s="153">
        <f>VLOOKUP(E21,TECNICAS!$A$13:$K$117,11)</f>
        <v>80</v>
      </c>
      <c r="G21" s="161">
        <v>20</v>
      </c>
      <c r="H21" s="154" t="str">
        <f>IF(F21=G21,"CUMPLE",IF(F21&lt;G21,"MENOR","MAYOR"))</f>
        <v>MAYOR</v>
      </c>
      <c r="I21" s="155">
        <v>40</v>
      </c>
      <c r="J21" s="155" t="str">
        <f>IF($F21=I21,"CUMPLE",IF($F21&lt;I21,"MENOR","MAYOR"))</f>
        <v>MAYOR</v>
      </c>
      <c r="K21" s="162">
        <v>60</v>
      </c>
      <c r="L21" s="157" t="str">
        <f t="shared" si="0"/>
        <v>MAYOR</v>
      </c>
      <c r="M21" s="158">
        <v>60</v>
      </c>
      <c r="N21" s="158" t="str">
        <f t="shared" si="1"/>
        <v>MAYOR</v>
      </c>
      <c r="O21" s="159">
        <v>80</v>
      </c>
      <c r="P21" s="160" t="str">
        <f t="shared" si="2"/>
        <v>CUMPLE</v>
      </c>
    </row>
    <row r="22" spans="1:19" x14ac:dyDescent="0.3">
      <c r="A22" s="200" t="s">
        <v>1115</v>
      </c>
      <c r="B22" s="175"/>
      <c r="C22" s="204"/>
      <c r="D22" s="172"/>
      <c r="E22" s="172"/>
      <c r="F22" s="173">
        <f>SUM(F12:F21)</f>
        <v>800</v>
      </c>
      <c r="G22" s="174">
        <f>SUM(G12:G21)</f>
        <v>260</v>
      </c>
      <c r="H22" s="175" t="str">
        <f>IFERROR(VLOOKUP("MENOR",H12:H21,1,FALSE),"CUMPLE")</f>
        <v>CUMPLE</v>
      </c>
      <c r="I22" s="174">
        <f>SUM(I12:I21)</f>
        <v>440</v>
      </c>
      <c r="J22" s="175" t="str">
        <f>IFERROR(VLOOKUP("MENOR",J12:J21,1,FALSE),"CUMPLE")</f>
        <v>CUMPLE</v>
      </c>
      <c r="K22" s="174">
        <f>SUM(K12:K21)</f>
        <v>600</v>
      </c>
      <c r="L22" s="175" t="str">
        <f>IFERROR(VLOOKUP("MENOR",L12:L21,1,FALSE),"CUMPLE")</f>
        <v>CUMPLE</v>
      </c>
      <c r="M22" s="174">
        <f>SUM(M12:M21)</f>
        <v>780</v>
      </c>
      <c r="N22" s="175" t="str">
        <f>IFERROR(VLOOKUP("MENOR",N12:N21,1,FALSE),"CUMPLE")</f>
        <v>MENOR</v>
      </c>
      <c r="O22" s="174">
        <f>SUM(O12:O21)</f>
        <v>980</v>
      </c>
      <c r="P22" s="175" t="str">
        <f>IFERROR(VLOOKUP("MENOR",P12:P21,1,FALSE),"CUMPLE")</f>
        <v>MENOR</v>
      </c>
    </row>
    <row r="23" spans="1:19" ht="255" customHeight="1" x14ac:dyDescent="0.3">
      <c r="A23" s="198" t="s">
        <v>1116</v>
      </c>
      <c r="B23" s="199" t="s">
        <v>198</v>
      </c>
      <c r="C23" s="203" t="s">
        <v>241</v>
      </c>
      <c r="D23" s="163" t="s">
        <v>1106</v>
      </c>
      <c r="E23" s="163" t="s">
        <v>1116</v>
      </c>
      <c r="F23" s="164">
        <v>80</v>
      </c>
      <c r="G23" s="165" t="s">
        <v>82</v>
      </c>
      <c r="H23" s="165" t="s">
        <v>82</v>
      </c>
      <c r="I23" s="167">
        <v>40</v>
      </c>
      <c r="J23" s="155" t="str">
        <f t="shared" si="4"/>
        <v>MAYOR</v>
      </c>
      <c r="K23" s="176">
        <v>60</v>
      </c>
      <c r="L23" s="176" t="str">
        <f>IF($F23=K23,"CUMPLE",IF($F23&lt;K23,"MENOR","MAYOR"))</f>
        <v>MAYOR</v>
      </c>
      <c r="M23" s="169">
        <v>80</v>
      </c>
      <c r="N23" s="169" t="str">
        <f>IF($F23=M23,"CUMPLE",IF($F23&lt;M23,"MENOR","MAYOR"))</f>
        <v>CUMPLE</v>
      </c>
      <c r="O23" s="177">
        <v>100</v>
      </c>
      <c r="P23" s="170" t="str">
        <f>IF($F23=O23,"CUMPLE",IF($F23&lt;O23,"MENOR","MAYOR"))</f>
        <v>MENOR</v>
      </c>
    </row>
    <row r="24" spans="1:19" ht="225" customHeight="1" x14ac:dyDescent="0.3">
      <c r="A24" s="198" t="s">
        <v>1117</v>
      </c>
      <c r="B24" s="199" t="s">
        <v>256</v>
      </c>
      <c r="C24" s="203" t="s">
        <v>1118</v>
      </c>
      <c r="D24" s="163" t="s">
        <v>1106</v>
      </c>
      <c r="E24" s="163" t="s">
        <v>1116</v>
      </c>
      <c r="F24" s="164">
        <v>40</v>
      </c>
      <c r="G24" s="165" t="s">
        <v>82</v>
      </c>
      <c r="H24" s="165" t="s">
        <v>82</v>
      </c>
      <c r="I24" s="167">
        <v>60</v>
      </c>
      <c r="J24" s="155" t="str">
        <f t="shared" si="4"/>
        <v>MENOR</v>
      </c>
      <c r="K24" s="176">
        <v>60</v>
      </c>
      <c r="L24" s="176" t="str">
        <f>IF($F24=K24,"CUMPLE",IF($F24&lt;K24,"MENOR","MAYOR"))</f>
        <v>MENOR</v>
      </c>
      <c r="M24" s="169">
        <v>80</v>
      </c>
      <c r="N24" s="169" t="str">
        <f>IF($F24=M24,"CUMPLE",IF($F24&lt;M24,"MENOR","MAYOR"))</f>
        <v>MENOR</v>
      </c>
      <c r="O24" s="177">
        <v>100</v>
      </c>
      <c r="P24" s="170" t="str">
        <f>IF($F24=O24,"CUMPLE",IF($F24&lt;O24,"MENOR","MAYOR"))</f>
        <v>MENOR</v>
      </c>
    </row>
    <row r="25" spans="1:19" ht="180" customHeight="1" x14ac:dyDescent="0.3">
      <c r="A25" s="192" t="s">
        <v>1119</v>
      </c>
      <c r="B25" s="25" t="s">
        <v>256</v>
      </c>
      <c r="C25" s="196" t="s">
        <v>1120</v>
      </c>
      <c r="D25" s="151" t="s">
        <v>1101</v>
      </c>
      <c r="E25" s="152" t="s">
        <v>1029</v>
      </c>
      <c r="F25" s="153">
        <f>VLOOKUP(E25,PHVA!$B$16:$K$37,10,FALSE)</f>
        <v>60</v>
      </c>
      <c r="G25" s="161" t="s">
        <v>82</v>
      </c>
      <c r="H25" s="161" t="s">
        <v>82</v>
      </c>
      <c r="I25" s="155">
        <v>40</v>
      </c>
      <c r="J25" s="155" t="str">
        <f t="shared" si="4"/>
        <v>MAYOR</v>
      </c>
      <c r="K25" s="157">
        <v>60</v>
      </c>
      <c r="L25" s="157" t="str">
        <f>IF($F25=K25,"CUMPLE",IF($F25&lt;K25,"MENOR","MAYOR"))</f>
        <v>CUMPLE</v>
      </c>
      <c r="M25" s="158">
        <v>80</v>
      </c>
      <c r="N25" s="158" t="str">
        <f>IF($F25=M25,"CUMPLE",IF($F25&lt;M25,"MENOR","MAYOR"))</f>
        <v>MENOR</v>
      </c>
      <c r="O25" s="159">
        <v>100</v>
      </c>
      <c r="P25" s="160" t="str">
        <f>IF($F25=O25,"CUMPLE",IF($F25&lt;O25,"MENOR","MAYOR"))</f>
        <v>MENOR</v>
      </c>
    </row>
    <row r="26" spans="1:19" ht="86.4" x14ac:dyDescent="0.3">
      <c r="A26" s="192" t="s">
        <v>1121</v>
      </c>
      <c r="B26" s="25" t="s">
        <v>256</v>
      </c>
      <c r="C26" s="196" t="s">
        <v>1122</v>
      </c>
      <c r="D26" s="151" t="s">
        <v>1114</v>
      </c>
      <c r="E26" s="178" t="s">
        <v>973</v>
      </c>
      <c r="F26" s="153">
        <f>VLOOKUP(E26,TECNICAS!$A$13:$K$117,11)</f>
        <v>80</v>
      </c>
      <c r="G26" s="161" t="s">
        <v>82</v>
      </c>
      <c r="H26" s="161" t="s">
        <v>82</v>
      </c>
      <c r="I26" s="155">
        <v>40</v>
      </c>
      <c r="J26" s="155" t="str">
        <f t="shared" si="4"/>
        <v>MAYOR</v>
      </c>
      <c r="K26" s="157">
        <v>60</v>
      </c>
      <c r="L26" s="157" t="str">
        <f t="shared" ref="L26:L33" si="5">IF($F26=K26,"CUMPLE",IF($F26&lt;K26,"MENOR","MAYOR"))</f>
        <v>MAYOR</v>
      </c>
      <c r="M26" s="158">
        <v>80</v>
      </c>
      <c r="N26" s="158" t="str">
        <f t="shared" ref="N26:N33" si="6">IF($F26=M26,"CUMPLE",IF($F26&lt;M26,"MENOR","MAYOR"))</f>
        <v>CUMPLE</v>
      </c>
      <c r="O26" s="159">
        <v>100</v>
      </c>
      <c r="P26" s="160" t="str">
        <f t="shared" ref="P26:P33" si="7">IF($F26=O26,"CUMPLE",IF($F26&lt;O26,"MENOR","MAYOR"))</f>
        <v>MENOR</v>
      </c>
    </row>
    <row r="27" spans="1:19" ht="115.2" x14ac:dyDescent="0.3">
      <c r="A27" s="192" t="s">
        <v>1123</v>
      </c>
      <c r="B27" s="25" t="s">
        <v>256</v>
      </c>
      <c r="C27" s="196" t="s">
        <v>1124</v>
      </c>
      <c r="D27" s="152" t="s">
        <v>1091</v>
      </c>
      <c r="E27" s="152" t="s">
        <v>389</v>
      </c>
      <c r="F27" s="153">
        <f>VLOOKUP(E27,ADMINISTRATIVAS!$B$13:$L$76,11,FALSE)</f>
        <v>65</v>
      </c>
      <c r="G27" s="161" t="s">
        <v>82</v>
      </c>
      <c r="H27" s="161" t="s">
        <v>82</v>
      </c>
      <c r="I27" s="155">
        <v>40</v>
      </c>
      <c r="J27" s="155" t="str">
        <f t="shared" si="4"/>
        <v>MAYOR</v>
      </c>
      <c r="K27" s="157">
        <v>60</v>
      </c>
      <c r="L27" s="157" t="str">
        <f t="shared" si="5"/>
        <v>MAYOR</v>
      </c>
      <c r="M27" s="158">
        <v>80</v>
      </c>
      <c r="N27" s="158" t="str">
        <f t="shared" si="6"/>
        <v>MENOR</v>
      </c>
      <c r="O27" s="159">
        <v>100</v>
      </c>
      <c r="P27" s="160" t="str">
        <f t="shared" si="7"/>
        <v>MENOR</v>
      </c>
    </row>
    <row r="28" spans="1:19" ht="129.6" x14ac:dyDescent="0.3">
      <c r="A28" s="192" t="s">
        <v>1125</v>
      </c>
      <c r="B28" s="25" t="s">
        <v>256</v>
      </c>
      <c r="C28" s="196" t="s">
        <v>1126</v>
      </c>
      <c r="D28" s="152" t="s">
        <v>1091</v>
      </c>
      <c r="E28" s="152" t="s">
        <v>461</v>
      </c>
      <c r="F28" s="153">
        <f>VLOOKUP(E28,ADMINISTRATIVAS!$B$13:$L$76,11,FALSE)</f>
        <v>60</v>
      </c>
      <c r="G28" s="161" t="s">
        <v>82</v>
      </c>
      <c r="H28" s="161" t="s">
        <v>82</v>
      </c>
      <c r="I28" s="155">
        <v>40</v>
      </c>
      <c r="J28" s="155" t="str">
        <f t="shared" si="4"/>
        <v>MAYOR</v>
      </c>
      <c r="K28" s="157">
        <v>60</v>
      </c>
      <c r="L28" s="157" t="str">
        <f t="shared" si="5"/>
        <v>CUMPLE</v>
      </c>
      <c r="M28" s="158">
        <v>80</v>
      </c>
      <c r="N28" s="158" t="str">
        <f t="shared" si="6"/>
        <v>MENOR</v>
      </c>
      <c r="O28" s="159">
        <v>100</v>
      </c>
      <c r="P28" s="160" t="str">
        <f t="shared" si="7"/>
        <v>MENOR</v>
      </c>
    </row>
    <row r="29" spans="1:19" ht="210" customHeight="1" x14ac:dyDescent="0.3">
      <c r="A29" s="192" t="s">
        <v>1127</v>
      </c>
      <c r="B29" s="25" t="s">
        <v>256</v>
      </c>
      <c r="C29" s="196" t="s">
        <v>1128</v>
      </c>
      <c r="D29" s="152" t="s">
        <v>1091</v>
      </c>
      <c r="E29" s="152" t="s">
        <v>290</v>
      </c>
      <c r="F29" s="153">
        <f>VLOOKUP(E29,ADMINISTRATIVAS!$B$13:$L$76,11,FALSE)</f>
        <v>88</v>
      </c>
      <c r="G29" s="161" t="s">
        <v>82</v>
      </c>
      <c r="H29" s="161" t="s">
        <v>82</v>
      </c>
      <c r="I29" s="155">
        <v>40</v>
      </c>
      <c r="J29" s="155" t="str">
        <f t="shared" si="4"/>
        <v>MAYOR</v>
      </c>
      <c r="K29" s="157">
        <v>60</v>
      </c>
      <c r="L29" s="157" t="str">
        <f t="shared" si="5"/>
        <v>MAYOR</v>
      </c>
      <c r="M29" s="158">
        <v>80</v>
      </c>
      <c r="N29" s="158" t="str">
        <f t="shared" si="6"/>
        <v>MAYOR</v>
      </c>
      <c r="O29" s="159">
        <v>100</v>
      </c>
      <c r="P29" s="160" t="str">
        <f t="shared" si="7"/>
        <v>MENOR</v>
      </c>
    </row>
    <row r="30" spans="1:19" ht="60" customHeight="1" x14ac:dyDescent="0.3">
      <c r="A30" s="192" t="s">
        <v>1129</v>
      </c>
      <c r="B30" s="25" t="s">
        <v>256</v>
      </c>
      <c r="C30" s="196" t="s">
        <v>1130</v>
      </c>
      <c r="D30" s="152" t="s">
        <v>1091</v>
      </c>
      <c r="E30" s="152" t="s">
        <v>326</v>
      </c>
      <c r="F30" s="153">
        <f>VLOOKUP(E30,ADMINISTRATIVAS!$B$13:$L$76,11,FALSE)</f>
        <v>70</v>
      </c>
      <c r="G30" s="161" t="s">
        <v>82</v>
      </c>
      <c r="H30" s="161" t="s">
        <v>82</v>
      </c>
      <c r="I30" s="155">
        <v>40</v>
      </c>
      <c r="J30" s="155" t="str">
        <f t="shared" si="4"/>
        <v>MAYOR</v>
      </c>
      <c r="K30" s="157">
        <v>60</v>
      </c>
      <c r="L30" s="157" t="str">
        <f t="shared" si="5"/>
        <v>MAYOR</v>
      </c>
      <c r="M30" s="158">
        <v>80</v>
      </c>
      <c r="N30" s="158" t="str">
        <f t="shared" si="6"/>
        <v>MENOR</v>
      </c>
      <c r="O30" s="159">
        <v>100</v>
      </c>
      <c r="P30" s="160" t="str">
        <f t="shared" si="7"/>
        <v>MENOR</v>
      </c>
    </row>
    <row r="31" spans="1:19" ht="60" customHeight="1" x14ac:dyDescent="0.3">
      <c r="A31" s="192" t="s">
        <v>1131</v>
      </c>
      <c r="B31" s="25" t="s">
        <v>256</v>
      </c>
      <c r="C31" s="196" t="s">
        <v>1132</v>
      </c>
      <c r="D31" s="151" t="s">
        <v>1114</v>
      </c>
      <c r="E31" s="178" t="s">
        <v>767</v>
      </c>
      <c r="F31" s="153">
        <f>VLOOKUP(E31,TECNICAS!$A$13:$K$117,11)</f>
        <v>80</v>
      </c>
      <c r="G31" s="161" t="s">
        <v>82</v>
      </c>
      <c r="H31" s="161" t="s">
        <v>82</v>
      </c>
      <c r="I31" s="155">
        <v>40</v>
      </c>
      <c r="J31" s="155" t="str">
        <f t="shared" si="4"/>
        <v>MAYOR</v>
      </c>
      <c r="K31" s="157">
        <v>60</v>
      </c>
      <c r="L31" s="157" t="str">
        <f t="shared" si="5"/>
        <v>MAYOR</v>
      </c>
      <c r="M31" s="158">
        <v>80</v>
      </c>
      <c r="N31" s="158" t="str">
        <f t="shared" si="6"/>
        <v>CUMPLE</v>
      </c>
      <c r="O31" s="159">
        <v>100</v>
      </c>
      <c r="P31" s="160" t="str">
        <f t="shared" si="7"/>
        <v>MENOR</v>
      </c>
    </row>
    <row r="32" spans="1:19" x14ac:dyDescent="0.3">
      <c r="A32" s="192" t="s">
        <v>1133</v>
      </c>
      <c r="B32" s="25" t="s">
        <v>256</v>
      </c>
      <c r="C32" s="196" t="s">
        <v>1134</v>
      </c>
      <c r="D32" s="151" t="s">
        <v>1114</v>
      </c>
      <c r="E32" s="178" t="s">
        <v>777</v>
      </c>
      <c r="F32" s="153">
        <f>VLOOKUP(E32,TECNICAS!$A$13:$K$117,11)</f>
        <v>80</v>
      </c>
      <c r="G32" s="161" t="s">
        <v>82</v>
      </c>
      <c r="H32" s="161" t="s">
        <v>82</v>
      </c>
      <c r="I32" s="155">
        <v>40</v>
      </c>
      <c r="J32" s="155" t="str">
        <f t="shared" si="4"/>
        <v>MAYOR</v>
      </c>
      <c r="K32" s="157">
        <v>60</v>
      </c>
      <c r="L32" s="157" t="str">
        <f t="shared" si="5"/>
        <v>MAYOR</v>
      </c>
      <c r="M32" s="158">
        <v>80</v>
      </c>
      <c r="N32" s="158" t="str">
        <f t="shared" si="6"/>
        <v>CUMPLE</v>
      </c>
      <c r="O32" s="159">
        <v>100</v>
      </c>
      <c r="P32" s="160" t="str">
        <f t="shared" si="7"/>
        <v>MENOR</v>
      </c>
    </row>
    <row r="33" spans="1:16" ht="60" customHeight="1" x14ac:dyDescent="0.3">
      <c r="A33" s="192" t="s">
        <v>1135</v>
      </c>
      <c r="B33" s="25" t="s">
        <v>256</v>
      </c>
      <c r="C33" s="196" t="s">
        <v>1136</v>
      </c>
      <c r="D33" s="151" t="s">
        <v>1114</v>
      </c>
      <c r="E33" s="178" t="s">
        <v>816</v>
      </c>
      <c r="F33" s="153">
        <f>VLOOKUP(E33,TECNICAS!$A$13:$K$117,11)</f>
        <v>70</v>
      </c>
      <c r="G33" s="161" t="s">
        <v>82</v>
      </c>
      <c r="H33" s="161" t="s">
        <v>82</v>
      </c>
      <c r="I33" s="155">
        <v>40</v>
      </c>
      <c r="J33" s="155" t="str">
        <f t="shared" si="4"/>
        <v>MAYOR</v>
      </c>
      <c r="K33" s="157">
        <v>60</v>
      </c>
      <c r="L33" s="157" t="str">
        <f t="shared" si="5"/>
        <v>MAYOR</v>
      </c>
      <c r="M33" s="158">
        <v>80</v>
      </c>
      <c r="N33" s="158" t="str">
        <f t="shared" si="6"/>
        <v>MENOR</v>
      </c>
      <c r="O33" s="159">
        <v>100</v>
      </c>
      <c r="P33" s="160" t="str">
        <f t="shared" si="7"/>
        <v>MENOR</v>
      </c>
    </row>
    <row r="34" spans="1:16" x14ac:dyDescent="0.3">
      <c r="A34" s="200" t="s">
        <v>1137</v>
      </c>
      <c r="B34" s="175"/>
      <c r="C34" s="204"/>
      <c r="D34" s="172"/>
      <c r="E34" s="179"/>
      <c r="F34" s="180">
        <f>SUM(F23:F33)</f>
        <v>773</v>
      </c>
      <c r="G34" s="175">
        <f>SUM(G23:G33)</f>
        <v>0</v>
      </c>
      <c r="H34" s="179"/>
      <c r="I34" s="175">
        <f>SUM(I23:I33)</f>
        <v>460</v>
      </c>
      <c r="J34" s="175" t="str">
        <f>IFERROR(VLOOKUP("MENOR",J23:J33,1,FALSE),"CUMPLE")</f>
        <v>MENOR</v>
      </c>
      <c r="K34" s="175">
        <f>SUM(K23:K33)</f>
        <v>660</v>
      </c>
      <c r="L34" s="175" t="str">
        <f>IFERROR(VLOOKUP("MENOR",L23:L33,1,FALSE),"CUMPLE")</f>
        <v>MENOR</v>
      </c>
      <c r="M34" s="175">
        <f>SUM(M23:M33)</f>
        <v>880</v>
      </c>
      <c r="N34" s="175" t="str">
        <f>IFERROR(VLOOKUP("MENOR",N23:N33,1,FALSE),"CUMPLE")</f>
        <v>MENOR</v>
      </c>
      <c r="O34" s="175">
        <f>SUM(O23:O33)</f>
        <v>1100</v>
      </c>
      <c r="P34" s="175" t="str">
        <f>IFERROR(VLOOKUP("MENOR",P23:P33,1,FALSE),"CUMPLE")</f>
        <v>MENOR</v>
      </c>
    </row>
    <row r="35" spans="1:16" ht="105" customHeight="1" x14ac:dyDescent="0.3">
      <c r="A35" s="192" t="s">
        <v>1138</v>
      </c>
      <c r="B35" s="25" t="s">
        <v>256</v>
      </c>
      <c r="C35" s="196" t="s">
        <v>1139</v>
      </c>
      <c r="D35" s="152" t="s">
        <v>1091</v>
      </c>
      <c r="E35" s="152" t="s">
        <v>343</v>
      </c>
      <c r="F35" s="153">
        <f>VLOOKUP(E35,ADMINISTRATIVAS!$B$13:$L$76,11,FALSE)</f>
        <v>60</v>
      </c>
      <c r="G35" s="161" t="s">
        <v>82</v>
      </c>
      <c r="H35" s="161" t="s">
        <v>82</v>
      </c>
      <c r="I35" s="155" t="s">
        <v>82</v>
      </c>
      <c r="J35" s="155" t="s">
        <v>82</v>
      </c>
      <c r="K35" s="157">
        <v>60</v>
      </c>
      <c r="L35" s="157" t="str">
        <f t="shared" ref="L35:L54" si="8">IF($F35=K35,"CUMPLE",IF($F35&lt;K35,"MENOR","MAYOR"))</f>
        <v>CUMPLE</v>
      </c>
      <c r="M35" s="181">
        <v>80</v>
      </c>
      <c r="N35" s="158" t="str">
        <f t="shared" ref="N35:N54" si="9">IF($F35=M35,"CUMPLE",IF($F35&lt;M35,"MENOR","MAYOR"))</f>
        <v>MENOR</v>
      </c>
      <c r="O35" s="159">
        <v>100</v>
      </c>
      <c r="P35" s="160" t="str">
        <f t="shared" ref="P35:P54" si="10">IF($F35=O35,"CUMPLE",IF($F35&lt;O35,"MENOR","MAYOR"))</f>
        <v>MENOR</v>
      </c>
    </row>
    <row r="36" spans="1:16" ht="105" customHeight="1" x14ac:dyDescent="0.3">
      <c r="A36" s="192" t="s">
        <v>1140</v>
      </c>
      <c r="B36" s="25" t="s">
        <v>256</v>
      </c>
      <c r="C36" s="196" t="s">
        <v>1141</v>
      </c>
      <c r="D36" s="152" t="s">
        <v>1091</v>
      </c>
      <c r="E36" s="152" t="s">
        <v>357</v>
      </c>
      <c r="F36" s="153">
        <f>VLOOKUP(E36,ADMINISTRATIVAS!$B$13:$L$76,11,FALSE)</f>
        <v>60</v>
      </c>
      <c r="G36" s="161" t="s">
        <v>82</v>
      </c>
      <c r="H36" s="161" t="s">
        <v>82</v>
      </c>
      <c r="I36" s="155" t="s">
        <v>82</v>
      </c>
      <c r="J36" s="155" t="s">
        <v>82</v>
      </c>
      <c r="K36" s="157">
        <v>60</v>
      </c>
      <c r="L36" s="157" t="str">
        <f t="shared" si="8"/>
        <v>CUMPLE</v>
      </c>
      <c r="M36" s="181">
        <v>80</v>
      </c>
      <c r="N36" s="158" t="str">
        <f t="shared" si="9"/>
        <v>MENOR</v>
      </c>
      <c r="O36" s="159">
        <v>100</v>
      </c>
      <c r="P36" s="160" t="str">
        <f t="shared" si="10"/>
        <v>MENOR</v>
      </c>
    </row>
    <row r="37" spans="1:16" ht="120" customHeight="1" x14ac:dyDescent="0.3">
      <c r="A37" s="192" t="s">
        <v>1142</v>
      </c>
      <c r="B37" s="25" t="s">
        <v>256</v>
      </c>
      <c r="C37" s="196" t="s">
        <v>1143</v>
      </c>
      <c r="D37" s="152" t="s">
        <v>1091</v>
      </c>
      <c r="E37" s="152" t="s">
        <v>380</v>
      </c>
      <c r="F37" s="153">
        <f>VLOOKUP(E37,ADMINISTRATIVAS!$B$13:$L$76,11,FALSE)</f>
        <v>40</v>
      </c>
      <c r="G37" s="161" t="s">
        <v>82</v>
      </c>
      <c r="H37" s="161" t="s">
        <v>82</v>
      </c>
      <c r="I37" s="155" t="s">
        <v>82</v>
      </c>
      <c r="J37" s="155" t="s">
        <v>82</v>
      </c>
      <c r="K37" s="157">
        <v>60</v>
      </c>
      <c r="L37" s="157" t="str">
        <f t="shared" si="8"/>
        <v>MENOR</v>
      </c>
      <c r="M37" s="181">
        <v>80</v>
      </c>
      <c r="N37" s="158" t="str">
        <f t="shared" si="9"/>
        <v>MENOR</v>
      </c>
      <c r="O37" s="159">
        <v>100</v>
      </c>
      <c r="P37" s="160" t="str">
        <f t="shared" si="10"/>
        <v>MENOR</v>
      </c>
    </row>
    <row r="38" spans="1:16" ht="75" customHeight="1" x14ac:dyDescent="0.3">
      <c r="A38" s="192" t="s">
        <v>1144</v>
      </c>
      <c r="B38" s="25" t="s">
        <v>256</v>
      </c>
      <c r="C38" s="196" t="s">
        <v>1145</v>
      </c>
      <c r="D38" s="151" t="s">
        <v>1114</v>
      </c>
      <c r="E38" s="178" t="s">
        <v>540</v>
      </c>
      <c r="F38" s="153">
        <f>VLOOKUP(E38,TECNICAS!$A$13:$K$117,11)</f>
        <v>80</v>
      </c>
      <c r="G38" s="161" t="s">
        <v>82</v>
      </c>
      <c r="H38" s="161" t="s">
        <v>82</v>
      </c>
      <c r="I38" s="155" t="s">
        <v>82</v>
      </c>
      <c r="J38" s="155" t="s">
        <v>82</v>
      </c>
      <c r="K38" s="157">
        <v>60</v>
      </c>
      <c r="L38" s="157" t="str">
        <f t="shared" si="8"/>
        <v>MAYOR</v>
      </c>
      <c r="M38" s="181">
        <v>80</v>
      </c>
      <c r="N38" s="158" t="str">
        <f t="shared" si="9"/>
        <v>CUMPLE</v>
      </c>
      <c r="O38" s="159">
        <v>100</v>
      </c>
      <c r="P38" s="160" t="str">
        <f t="shared" si="10"/>
        <v>MENOR</v>
      </c>
    </row>
    <row r="39" spans="1:16" ht="90" customHeight="1" x14ac:dyDescent="0.3">
      <c r="A39" s="192" t="s">
        <v>1146</v>
      </c>
      <c r="B39" s="25" t="s">
        <v>256</v>
      </c>
      <c r="C39" s="196" t="s">
        <v>1147</v>
      </c>
      <c r="D39" s="151" t="s">
        <v>1114</v>
      </c>
      <c r="E39" s="178" t="s">
        <v>589</v>
      </c>
      <c r="F39" s="153">
        <f>VLOOKUP(E39,TECNICAS!$A$13:$K$117,11)</f>
        <v>60</v>
      </c>
      <c r="G39" s="161" t="s">
        <v>82</v>
      </c>
      <c r="H39" s="161" t="s">
        <v>82</v>
      </c>
      <c r="I39" s="155" t="s">
        <v>82</v>
      </c>
      <c r="J39" s="155" t="s">
        <v>82</v>
      </c>
      <c r="K39" s="157">
        <v>60</v>
      </c>
      <c r="L39" s="157" t="str">
        <f t="shared" si="8"/>
        <v>CUMPLE</v>
      </c>
      <c r="M39" s="181">
        <v>80</v>
      </c>
      <c r="N39" s="158" t="str">
        <f t="shared" si="9"/>
        <v>MENOR</v>
      </c>
      <c r="O39" s="159">
        <v>100</v>
      </c>
      <c r="P39" s="160" t="str">
        <f t="shared" si="10"/>
        <v>MENOR</v>
      </c>
    </row>
    <row r="40" spans="1:16" ht="75" customHeight="1" x14ac:dyDescent="0.3">
      <c r="A40" s="192" t="s">
        <v>1148</v>
      </c>
      <c r="B40" s="25" t="s">
        <v>256</v>
      </c>
      <c r="C40" s="196" t="s">
        <v>1149</v>
      </c>
      <c r="D40" s="151" t="s">
        <v>1114</v>
      </c>
      <c r="E40" s="178" t="s">
        <v>599</v>
      </c>
      <c r="F40" s="153">
        <f>VLOOKUP(E40,TECNICAS!$A$13:$K$117,11)</f>
        <v>60</v>
      </c>
      <c r="G40" s="161" t="s">
        <v>82</v>
      </c>
      <c r="H40" s="161" t="s">
        <v>82</v>
      </c>
      <c r="I40" s="155" t="s">
        <v>82</v>
      </c>
      <c r="J40" s="155" t="s">
        <v>82</v>
      </c>
      <c r="K40" s="157">
        <v>60</v>
      </c>
      <c r="L40" s="157" t="str">
        <f t="shared" si="8"/>
        <v>CUMPLE</v>
      </c>
      <c r="M40" s="181">
        <v>80</v>
      </c>
      <c r="N40" s="158" t="str">
        <f t="shared" si="9"/>
        <v>MENOR</v>
      </c>
      <c r="O40" s="159">
        <v>100</v>
      </c>
      <c r="P40" s="160" t="str">
        <f t="shared" si="10"/>
        <v>MENOR</v>
      </c>
    </row>
    <row r="41" spans="1:16" ht="75" customHeight="1" x14ac:dyDescent="0.3">
      <c r="A41" s="192" t="s">
        <v>1150</v>
      </c>
      <c r="B41" s="25" t="s">
        <v>256</v>
      </c>
      <c r="C41" s="196" t="s">
        <v>1151</v>
      </c>
      <c r="D41" s="151" t="s">
        <v>1114</v>
      </c>
      <c r="E41" s="178" t="s">
        <v>687</v>
      </c>
      <c r="F41" s="153">
        <f>VLOOKUP(E41,TECNICAS!$A$13:$K$117,11)</f>
        <v>71</v>
      </c>
      <c r="G41" s="161" t="s">
        <v>82</v>
      </c>
      <c r="H41" s="161" t="s">
        <v>82</v>
      </c>
      <c r="I41" s="155" t="s">
        <v>82</v>
      </c>
      <c r="J41" s="155" t="s">
        <v>82</v>
      </c>
      <c r="K41" s="157">
        <v>60</v>
      </c>
      <c r="L41" s="157" t="str">
        <f t="shared" si="8"/>
        <v>MAYOR</v>
      </c>
      <c r="M41" s="181">
        <v>80</v>
      </c>
      <c r="N41" s="158" t="str">
        <f t="shared" si="9"/>
        <v>MENOR</v>
      </c>
      <c r="O41" s="159">
        <v>100</v>
      </c>
      <c r="P41" s="160" t="str">
        <f t="shared" si="10"/>
        <v>MENOR</v>
      </c>
    </row>
    <row r="42" spans="1:16" ht="75" customHeight="1" x14ac:dyDescent="0.3">
      <c r="A42" s="192" t="s">
        <v>1152</v>
      </c>
      <c r="B42" s="25" t="s">
        <v>256</v>
      </c>
      <c r="C42" s="196" t="s">
        <v>1153</v>
      </c>
      <c r="D42" s="151" t="s">
        <v>1114</v>
      </c>
      <c r="E42" s="178" t="s">
        <v>745</v>
      </c>
      <c r="F42" s="153">
        <f>VLOOKUP(E42,TECNICAS!$A$13:$K$117,11)</f>
        <v>70</v>
      </c>
      <c r="G42" s="161" t="s">
        <v>82</v>
      </c>
      <c r="H42" s="161" t="s">
        <v>82</v>
      </c>
      <c r="I42" s="155" t="s">
        <v>82</v>
      </c>
      <c r="J42" s="155" t="s">
        <v>82</v>
      </c>
      <c r="K42" s="157">
        <v>60</v>
      </c>
      <c r="L42" s="157" t="str">
        <f t="shared" si="8"/>
        <v>MAYOR</v>
      </c>
      <c r="M42" s="181">
        <v>80</v>
      </c>
      <c r="N42" s="158" t="str">
        <f t="shared" si="9"/>
        <v>MENOR</v>
      </c>
      <c r="O42" s="159">
        <v>100</v>
      </c>
      <c r="P42" s="160" t="str">
        <f t="shared" si="10"/>
        <v>MENOR</v>
      </c>
    </row>
    <row r="43" spans="1:16" ht="105" customHeight="1" x14ac:dyDescent="0.3">
      <c r="A43" s="192" t="s">
        <v>1154</v>
      </c>
      <c r="B43" s="25" t="s">
        <v>256</v>
      </c>
      <c r="C43" s="196" t="s">
        <v>1155</v>
      </c>
      <c r="D43" s="151" t="s">
        <v>1114</v>
      </c>
      <c r="E43" s="178" t="s">
        <v>808</v>
      </c>
      <c r="F43" s="153">
        <f>VLOOKUP(E43,TECNICAS!$A$13:$K$117,11)</f>
        <v>60</v>
      </c>
      <c r="G43" s="161" t="s">
        <v>82</v>
      </c>
      <c r="H43" s="161" t="s">
        <v>82</v>
      </c>
      <c r="I43" s="155" t="s">
        <v>82</v>
      </c>
      <c r="J43" s="155" t="s">
        <v>82</v>
      </c>
      <c r="K43" s="157">
        <v>60</v>
      </c>
      <c r="L43" s="157" t="str">
        <f t="shared" si="8"/>
        <v>CUMPLE</v>
      </c>
      <c r="M43" s="181">
        <v>80</v>
      </c>
      <c r="N43" s="158" t="str">
        <f t="shared" si="9"/>
        <v>MENOR</v>
      </c>
      <c r="O43" s="159">
        <v>100</v>
      </c>
      <c r="P43" s="160" t="str">
        <f t="shared" si="10"/>
        <v>MENOR</v>
      </c>
    </row>
    <row r="44" spans="1:16" ht="75" customHeight="1" x14ac:dyDescent="0.3">
      <c r="A44" s="192" t="s">
        <v>1156</v>
      </c>
      <c r="B44" s="25" t="s">
        <v>256</v>
      </c>
      <c r="C44" s="196" t="s">
        <v>1157</v>
      </c>
      <c r="D44" s="151" t="s">
        <v>1114</v>
      </c>
      <c r="E44" s="178" t="s">
        <v>836</v>
      </c>
      <c r="F44" s="153">
        <f>VLOOKUP(E44,TECNICAS!$A$13:$K$117,11)</f>
        <v>80</v>
      </c>
      <c r="G44" s="161" t="s">
        <v>82</v>
      </c>
      <c r="H44" s="161" t="s">
        <v>82</v>
      </c>
      <c r="I44" s="155" t="s">
        <v>82</v>
      </c>
      <c r="J44" s="155" t="s">
        <v>82</v>
      </c>
      <c r="K44" s="157">
        <v>60</v>
      </c>
      <c r="L44" s="157" t="str">
        <f t="shared" si="8"/>
        <v>MAYOR</v>
      </c>
      <c r="M44" s="181">
        <v>80</v>
      </c>
      <c r="N44" s="158" t="str">
        <f t="shared" si="9"/>
        <v>CUMPLE</v>
      </c>
      <c r="O44" s="159">
        <v>100</v>
      </c>
      <c r="P44" s="160" t="str">
        <f t="shared" si="10"/>
        <v>MENOR</v>
      </c>
    </row>
    <row r="45" spans="1:16" ht="90" customHeight="1" x14ac:dyDescent="0.3">
      <c r="A45" s="192" t="s">
        <v>1158</v>
      </c>
      <c r="B45" s="25" t="s">
        <v>256</v>
      </c>
      <c r="C45" s="196" t="s">
        <v>1159</v>
      </c>
      <c r="D45" s="151" t="s">
        <v>1114</v>
      </c>
      <c r="E45" s="178" t="s">
        <v>856</v>
      </c>
      <c r="F45" s="153">
        <f>VLOOKUP(E45,TECNICAS!$A$13:$K$117,11)</f>
        <v>75</v>
      </c>
      <c r="G45" s="161" t="s">
        <v>82</v>
      </c>
      <c r="H45" s="161" t="s">
        <v>82</v>
      </c>
      <c r="I45" s="155" t="s">
        <v>82</v>
      </c>
      <c r="J45" s="155" t="s">
        <v>82</v>
      </c>
      <c r="K45" s="157">
        <v>60</v>
      </c>
      <c r="L45" s="157" t="str">
        <f t="shared" si="8"/>
        <v>MAYOR</v>
      </c>
      <c r="M45" s="181">
        <v>80</v>
      </c>
      <c r="N45" s="158" t="str">
        <f t="shared" si="9"/>
        <v>MENOR</v>
      </c>
      <c r="O45" s="159">
        <v>100</v>
      </c>
      <c r="P45" s="160" t="str">
        <f t="shared" si="10"/>
        <v>MENOR</v>
      </c>
    </row>
    <row r="46" spans="1:16" ht="225" customHeight="1" x14ac:dyDescent="0.3">
      <c r="A46" s="192" t="s">
        <v>1160</v>
      </c>
      <c r="B46" s="25" t="s">
        <v>256</v>
      </c>
      <c r="C46" s="196" t="s">
        <v>1161</v>
      </c>
      <c r="D46" s="151" t="s">
        <v>1114</v>
      </c>
      <c r="E46" s="178" t="s">
        <v>882</v>
      </c>
      <c r="F46" s="153">
        <f>VLOOKUP(E46,TECNICAS!$A$13:$K$117,11)</f>
        <v>80</v>
      </c>
      <c r="G46" s="161" t="s">
        <v>82</v>
      </c>
      <c r="H46" s="161" t="s">
        <v>82</v>
      </c>
      <c r="I46" s="155" t="s">
        <v>82</v>
      </c>
      <c r="J46" s="155" t="s">
        <v>82</v>
      </c>
      <c r="K46" s="157">
        <v>60</v>
      </c>
      <c r="L46" s="157" t="str">
        <f t="shared" si="8"/>
        <v>MAYOR</v>
      </c>
      <c r="M46" s="181">
        <v>80</v>
      </c>
      <c r="N46" s="158" t="str">
        <f t="shared" si="9"/>
        <v>CUMPLE</v>
      </c>
      <c r="O46" s="159">
        <v>100</v>
      </c>
      <c r="P46" s="160" t="str">
        <f t="shared" si="10"/>
        <v>MENOR</v>
      </c>
    </row>
    <row r="47" spans="1:16" ht="210" customHeight="1" x14ac:dyDescent="0.3">
      <c r="A47" s="192" t="s">
        <v>1162</v>
      </c>
      <c r="B47" s="25" t="s">
        <v>256</v>
      </c>
      <c r="C47" s="196" t="s">
        <v>1163</v>
      </c>
      <c r="D47" s="151" t="s">
        <v>1114</v>
      </c>
      <c r="E47" s="178" t="s">
        <v>903</v>
      </c>
      <c r="F47" s="153">
        <f>VLOOKUP(E47,TECNICAS!$A$13:$K$117,11)</f>
        <v>78</v>
      </c>
      <c r="G47" s="161" t="s">
        <v>82</v>
      </c>
      <c r="H47" s="161" t="s">
        <v>82</v>
      </c>
      <c r="I47" s="155" t="s">
        <v>82</v>
      </c>
      <c r="J47" s="155" t="s">
        <v>82</v>
      </c>
      <c r="K47" s="157">
        <v>60</v>
      </c>
      <c r="L47" s="157" t="str">
        <f t="shared" si="8"/>
        <v>MAYOR</v>
      </c>
      <c r="M47" s="181">
        <v>80</v>
      </c>
      <c r="N47" s="158" t="str">
        <f t="shared" si="9"/>
        <v>MENOR</v>
      </c>
      <c r="O47" s="159">
        <v>100</v>
      </c>
      <c r="P47" s="160" t="str">
        <f t="shared" si="10"/>
        <v>MENOR</v>
      </c>
    </row>
    <row r="48" spans="1:16" ht="135" customHeight="1" x14ac:dyDescent="0.3">
      <c r="A48" s="192" t="s">
        <v>1164</v>
      </c>
      <c r="B48" s="25" t="s">
        <v>256</v>
      </c>
      <c r="C48" s="196" t="s">
        <v>1165</v>
      </c>
      <c r="D48" s="151" t="s">
        <v>1114</v>
      </c>
      <c r="E48" s="178" t="s">
        <v>954</v>
      </c>
      <c r="F48" s="153">
        <f>VLOOKUP(E48,TECNICAS!$A$13:$K$117,11)</f>
        <v>80</v>
      </c>
      <c r="G48" s="161" t="s">
        <v>82</v>
      </c>
      <c r="H48" s="161" t="s">
        <v>82</v>
      </c>
      <c r="I48" s="155" t="s">
        <v>82</v>
      </c>
      <c r="J48" s="155" t="s">
        <v>82</v>
      </c>
      <c r="K48" s="157">
        <v>60</v>
      </c>
      <c r="L48" s="157" t="str">
        <f t="shared" si="8"/>
        <v>MAYOR</v>
      </c>
      <c r="M48" s="181">
        <v>80</v>
      </c>
      <c r="N48" s="158" t="str">
        <f t="shared" si="9"/>
        <v>CUMPLE</v>
      </c>
      <c r="O48" s="159">
        <v>100</v>
      </c>
      <c r="P48" s="160" t="str">
        <f t="shared" si="10"/>
        <v>MENOR</v>
      </c>
    </row>
    <row r="49" spans="1:16" ht="210" customHeight="1" x14ac:dyDescent="0.3">
      <c r="A49" s="192" t="s">
        <v>1166</v>
      </c>
      <c r="B49" s="25" t="s">
        <v>256</v>
      </c>
      <c r="C49" s="196" t="s">
        <v>1167</v>
      </c>
      <c r="D49" s="151" t="s">
        <v>1114</v>
      </c>
      <c r="E49" s="178" t="s">
        <v>973</v>
      </c>
      <c r="F49" s="153">
        <f>VLOOKUP(E49,TECNICAS!$A$13:$K$117,11)</f>
        <v>80</v>
      </c>
      <c r="G49" s="161" t="s">
        <v>82</v>
      </c>
      <c r="H49" s="161" t="s">
        <v>82</v>
      </c>
      <c r="I49" s="155" t="s">
        <v>82</v>
      </c>
      <c r="J49" s="155" t="s">
        <v>82</v>
      </c>
      <c r="K49" s="157">
        <v>60</v>
      </c>
      <c r="L49" s="157" t="str">
        <f t="shared" si="8"/>
        <v>MAYOR</v>
      </c>
      <c r="M49" s="181">
        <v>80</v>
      </c>
      <c r="N49" s="158" t="str">
        <f t="shared" si="9"/>
        <v>CUMPLE</v>
      </c>
      <c r="O49" s="159">
        <v>100</v>
      </c>
      <c r="P49" s="160" t="str">
        <f t="shared" si="10"/>
        <v>MENOR</v>
      </c>
    </row>
    <row r="50" spans="1:16" ht="180" customHeight="1" x14ac:dyDescent="0.3">
      <c r="A50" s="192" t="s">
        <v>1168</v>
      </c>
      <c r="B50" s="25" t="s">
        <v>256</v>
      </c>
      <c r="C50" s="196" t="s">
        <v>1169</v>
      </c>
      <c r="D50" s="151" t="s">
        <v>1114</v>
      </c>
      <c r="E50" s="178" t="s">
        <v>979</v>
      </c>
      <c r="F50" s="153">
        <f>VLOOKUP(E50,TECNICAS!$A$13:$K$117,11)</f>
        <v>80</v>
      </c>
      <c r="G50" s="161" t="s">
        <v>82</v>
      </c>
      <c r="H50" s="161" t="s">
        <v>82</v>
      </c>
      <c r="I50" s="155" t="s">
        <v>82</v>
      </c>
      <c r="J50" s="155" t="s">
        <v>82</v>
      </c>
      <c r="K50" s="157">
        <v>60</v>
      </c>
      <c r="L50" s="157" t="str">
        <f t="shared" si="8"/>
        <v>MAYOR</v>
      </c>
      <c r="M50" s="181">
        <v>80</v>
      </c>
      <c r="N50" s="158" t="str">
        <f t="shared" si="9"/>
        <v>CUMPLE</v>
      </c>
      <c r="O50" s="159">
        <v>100</v>
      </c>
      <c r="P50" s="160" t="str">
        <f t="shared" si="10"/>
        <v>MENOR</v>
      </c>
    </row>
    <row r="51" spans="1:16" ht="150" customHeight="1" x14ac:dyDescent="0.3">
      <c r="A51" s="192" t="s">
        <v>1170</v>
      </c>
      <c r="B51" s="25" t="s">
        <v>256</v>
      </c>
      <c r="C51" s="196" t="s">
        <v>1171</v>
      </c>
      <c r="D51" s="151" t="s">
        <v>1114</v>
      </c>
      <c r="E51" s="178" t="s">
        <v>1003</v>
      </c>
      <c r="F51" s="153">
        <f>VLOOKUP(E51,TECNICAS!$A$13:$K$117,11)</f>
        <v>0</v>
      </c>
      <c r="G51" s="161" t="s">
        <v>82</v>
      </c>
      <c r="H51" s="161" t="s">
        <v>82</v>
      </c>
      <c r="I51" s="155" t="s">
        <v>82</v>
      </c>
      <c r="J51" s="155" t="s">
        <v>82</v>
      </c>
      <c r="K51" s="157">
        <v>60</v>
      </c>
      <c r="L51" s="157" t="str">
        <f t="shared" si="8"/>
        <v>MENOR</v>
      </c>
      <c r="M51" s="181">
        <v>80</v>
      </c>
      <c r="N51" s="158" t="str">
        <f t="shared" si="9"/>
        <v>MENOR</v>
      </c>
      <c r="O51" s="159">
        <v>100</v>
      </c>
      <c r="P51" s="160" t="str">
        <f t="shared" si="10"/>
        <v>MENOR</v>
      </c>
    </row>
    <row r="52" spans="1:16" ht="120" customHeight="1" x14ac:dyDescent="0.3">
      <c r="A52" s="192" t="s">
        <v>1172</v>
      </c>
      <c r="B52" s="25" t="s">
        <v>256</v>
      </c>
      <c r="C52" s="196" t="s">
        <v>1173</v>
      </c>
      <c r="D52" s="151" t="s">
        <v>1091</v>
      </c>
      <c r="E52" s="152" t="s">
        <v>465</v>
      </c>
      <c r="F52" s="153">
        <f>VLOOKUP(E52,ADMINISTRATIVAS!$B$13:$L$76,11,FALSE)</f>
        <v>60</v>
      </c>
      <c r="G52" s="161" t="s">
        <v>82</v>
      </c>
      <c r="H52" s="161" t="s">
        <v>82</v>
      </c>
      <c r="I52" s="155" t="s">
        <v>82</v>
      </c>
      <c r="J52" s="155" t="s">
        <v>82</v>
      </c>
      <c r="K52" s="157">
        <v>60</v>
      </c>
      <c r="L52" s="157" t="str">
        <f t="shared" si="8"/>
        <v>CUMPLE</v>
      </c>
      <c r="M52" s="181">
        <v>80</v>
      </c>
      <c r="N52" s="158" t="str">
        <f t="shared" si="9"/>
        <v>MENOR</v>
      </c>
      <c r="O52" s="159">
        <v>100</v>
      </c>
      <c r="P52" s="160" t="str">
        <f t="shared" si="10"/>
        <v>MENOR</v>
      </c>
    </row>
    <row r="53" spans="1:16" ht="120" customHeight="1" x14ac:dyDescent="0.3">
      <c r="A53" s="192" t="s">
        <v>1174</v>
      </c>
      <c r="B53" s="57" t="s">
        <v>182</v>
      </c>
      <c r="C53" s="196" t="s">
        <v>1175</v>
      </c>
      <c r="D53" s="151" t="s">
        <v>1091</v>
      </c>
      <c r="E53" s="152" t="s">
        <v>528</v>
      </c>
      <c r="F53" s="153">
        <f>VLOOKUP(E53,ADMINISTRATIVAS!$B$13:$L$76,11,FALSE)</f>
        <v>60</v>
      </c>
      <c r="G53" s="161" t="s">
        <v>82</v>
      </c>
      <c r="H53" s="161" t="s">
        <v>82</v>
      </c>
      <c r="I53" s="155" t="s">
        <v>82</v>
      </c>
      <c r="J53" s="155" t="s">
        <v>82</v>
      </c>
      <c r="K53" s="157">
        <v>60</v>
      </c>
      <c r="L53" s="157" t="str">
        <f t="shared" si="8"/>
        <v>CUMPLE</v>
      </c>
      <c r="M53" s="181">
        <v>80</v>
      </c>
      <c r="N53" s="158" t="str">
        <f t="shared" si="9"/>
        <v>MENOR</v>
      </c>
      <c r="O53" s="159">
        <v>100</v>
      </c>
      <c r="P53" s="160" t="str">
        <f t="shared" si="10"/>
        <v>MENOR</v>
      </c>
    </row>
    <row r="54" spans="1:16" ht="105" customHeight="1" x14ac:dyDescent="0.3">
      <c r="A54" s="192" t="s">
        <v>1176</v>
      </c>
      <c r="B54" s="57" t="s">
        <v>182</v>
      </c>
      <c r="C54" s="196" t="s">
        <v>1177</v>
      </c>
      <c r="D54" s="151" t="s">
        <v>1091</v>
      </c>
      <c r="E54" s="152" t="s">
        <v>532</v>
      </c>
      <c r="F54" s="153">
        <f>VLOOKUP(E54,ADMINISTRATIVAS!$B$13:$L$76,11,FALSE)</f>
        <v>60</v>
      </c>
      <c r="G54" s="161" t="s">
        <v>82</v>
      </c>
      <c r="H54" s="161" t="s">
        <v>82</v>
      </c>
      <c r="I54" s="155" t="s">
        <v>82</v>
      </c>
      <c r="J54" s="155" t="s">
        <v>82</v>
      </c>
      <c r="K54" s="157">
        <v>60</v>
      </c>
      <c r="L54" s="157" t="str">
        <f t="shared" si="8"/>
        <v>CUMPLE</v>
      </c>
      <c r="M54" s="181">
        <v>80</v>
      </c>
      <c r="N54" s="158" t="str">
        <f t="shared" si="9"/>
        <v>MENOR</v>
      </c>
      <c r="O54" s="159">
        <v>100</v>
      </c>
      <c r="P54" s="160" t="str">
        <f t="shared" si="10"/>
        <v>MENOR</v>
      </c>
    </row>
    <row r="55" spans="1:16" ht="195" customHeight="1" x14ac:dyDescent="0.3">
      <c r="A55" s="192" t="s">
        <v>1178</v>
      </c>
      <c r="B55" s="25" t="s">
        <v>256</v>
      </c>
      <c r="C55" s="196" t="s">
        <v>1179</v>
      </c>
      <c r="D55" s="152" t="s">
        <v>1101</v>
      </c>
      <c r="E55" s="152" t="s">
        <v>1033</v>
      </c>
      <c r="F55" s="153">
        <f>VLOOKUP(E55,PHVA!$B$16:$K$37,10,FALSE)</f>
        <v>60</v>
      </c>
      <c r="G55" s="161" t="s">
        <v>82</v>
      </c>
      <c r="H55" s="161" t="s">
        <v>82</v>
      </c>
      <c r="I55" s="155" t="s">
        <v>82</v>
      </c>
      <c r="J55" s="155" t="s">
        <v>82</v>
      </c>
      <c r="K55" s="157">
        <v>60</v>
      </c>
      <c r="L55" s="157" t="str">
        <f>IF($F55=K55,"CUMPLE",IF($F55&lt;K55,"MENOR","MAYOR"))</f>
        <v>CUMPLE</v>
      </c>
      <c r="M55" s="181">
        <v>80</v>
      </c>
      <c r="N55" s="158" t="str">
        <f>IF($F55=M55,"CUMPLE",IF($F55&lt;M55,"MENOR","MAYOR"))</f>
        <v>MENOR</v>
      </c>
      <c r="O55" s="159">
        <v>100</v>
      </c>
      <c r="P55" s="160" t="str">
        <f>IF($F55=O55,"CUMPLE",IF($F55&lt;O55,"MENOR","MAYOR"))</f>
        <v>MENOR</v>
      </c>
    </row>
    <row r="56" spans="1:16" x14ac:dyDescent="0.3">
      <c r="A56" s="200" t="s">
        <v>1180</v>
      </c>
      <c r="B56" s="175"/>
      <c r="C56" s="204"/>
      <c r="D56" s="172"/>
      <c r="E56" s="179"/>
      <c r="F56" s="173">
        <f>SUM(F45:F55)</f>
        <v>713</v>
      </c>
      <c r="G56" s="175">
        <f>SUM(G45:G55)</f>
        <v>0</v>
      </c>
      <c r="H56" s="175"/>
      <c r="I56" s="175">
        <f>SUM(I45:I55)</f>
        <v>0</v>
      </c>
      <c r="J56" s="175"/>
      <c r="K56" s="175">
        <f>SUM(K45:K55)</f>
        <v>660</v>
      </c>
      <c r="L56" s="175" t="str">
        <f>IFERROR(VLOOKUP("MENOR",L35:L55,1,FALSE),"CUMPLE")</f>
        <v>MENOR</v>
      </c>
      <c r="M56" s="175">
        <f>SUM(M45:M55)</f>
        <v>880</v>
      </c>
      <c r="N56" s="175" t="str">
        <f>IFERROR(VLOOKUP("MENOR",N35:N55,1,FALSE),"CUMPLE")</f>
        <v>MENOR</v>
      </c>
      <c r="O56" s="175">
        <f>SUM(O45:O55)</f>
        <v>1100</v>
      </c>
      <c r="P56" s="175" t="str">
        <f>IFERROR(VLOOKUP("MENOR",P35:P55,1,FALSE),"CUMPLE")</f>
        <v>MENOR</v>
      </c>
    </row>
    <row r="57" spans="1:16" ht="15" customHeight="1" x14ac:dyDescent="0.3">
      <c r="A57" s="440" t="s">
        <v>1181</v>
      </c>
      <c r="B57" s="266" t="s">
        <v>256</v>
      </c>
      <c r="C57" s="448" t="s">
        <v>1182</v>
      </c>
      <c r="D57" s="152" t="s">
        <v>1101</v>
      </c>
      <c r="E57" s="134" t="s">
        <v>1183</v>
      </c>
      <c r="F57" s="153" t="e">
        <f>VLOOKUP(E57,PHVA!$B$16:$K$37,10,FALSE)</f>
        <v>#N/A</v>
      </c>
      <c r="G57" s="161" t="s">
        <v>82</v>
      </c>
      <c r="H57" s="161" t="s">
        <v>82</v>
      </c>
      <c r="I57" s="155" t="s">
        <v>82</v>
      </c>
      <c r="J57" s="155" t="s">
        <v>82</v>
      </c>
      <c r="K57" s="157" t="s">
        <v>82</v>
      </c>
      <c r="L57" s="157" t="s">
        <v>82</v>
      </c>
      <c r="M57" s="181">
        <v>60</v>
      </c>
      <c r="N57" s="158" t="e">
        <f t="shared" ref="N57:N73" si="11">IF($F57=M57,"CUMPLE",IF($F57&lt;M57,"MENOR","MAYOR"))</f>
        <v>#N/A</v>
      </c>
      <c r="O57" s="159">
        <v>80</v>
      </c>
      <c r="P57" s="160" t="e">
        <f t="shared" ref="P57:P73" si="12">IF($F57=O57,"CUMPLE",IF($F57&lt;O57,"MENOR","MAYOR"))</f>
        <v>#N/A</v>
      </c>
    </row>
    <row r="58" spans="1:16" x14ac:dyDescent="0.3">
      <c r="A58" s="440"/>
      <c r="B58" s="266"/>
      <c r="C58" s="448"/>
      <c r="D58" s="152" t="s">
        <v>1101</v>
      </c>
      <c r="E58" s="134" t="s">
        <v>1055</v>
      </c>
      <c r="F58" s="153">
        <f>VLOOKUP(E58,PHVA!$B$16:$K$37,10,FALSE)</f>
        <v>40</v>
      </c>
      <c r="G58" s="161" t="s">
        <v>82</v>
      </c>
      <c r="H58" s="161" t="s">
        <v>82</v>
      </c>
      <c r="I58" s="155" t="s">
        <v>82</v>
      </c>
      <c r="J58" s="155" t="s">
        <v>82</v>
      </c>
      <c r="K58" s="157" t="s">
        <v>82</v>
      </c>
      <c r="L58" s="157" t="s">
        <v>82</v>
      </c>
      <c r="M58" s="181">
        <v>40</v>
      </c>
      <c r="N58" s="158" t="str">
        <f t="shared" si="11"/>
        <v>CUMPLE</v>
      </c>
      <c r="O58" s="159">
        <v>60</v>
      </c>
      <c r="P58" s="160" t="str">
        <f t="shared" si="12"/>
        <v>MENOR</v>
      </c>
    </row>
    <row r="59" spans="1:16" x14ac:dyDescent="0.3">
      <c r="A59" s="440"/>
      <c r="B59" s="266"/>
      <c r="C59" s="448"/>
      <c r="D59" s="152" t="s">
        <v>1101</v>
      </c>
      <c r="E59" s="134" t="s">
        <v>1058</v>
      </c>
      <c r="F59" s="153">
        <f>VLOOKUP(E59,PHVA!$B$16:$K$37,10,FALSE)</f>
        <v>40</v>
      </c>
      <c r="G59" s="161" t="s">
        <v>82</v>
      </c>
      <c r="H59" s="161" t="s">
        <v>82</v>
      </c>
      <c r="I59" s="155" t="s">
        <v>82</v>
      </c>
      <c r="J59" s="155" t="s">
        <v>82</v>
      </c>
      <c r="K59" s="157" t="s">
        <v>82</v>
      </c>
      <c r="L59" s="157" t="s">
        <v>82</v>
      </c>
      <c r="M59" s="181">
        <v>40</v>
      </c>
      <c r="N59" s="158" t="str">
        <f t="shared" si="11"/>
        <v>CUMPLE</v>
      </c>
      <c r="O59" s="159">
        <v>60</v>
      </c>
      <c r="P59" s="160" t="str">
        <f t="shared" si="12"/>
        <v>MENOR</v>
      </c>
    </row>
    <row r="60" spans="1:16" x14ac:dyDescent="0.3">
      <c r="A60" s="440"/>
      <c r="B60" s="266"/>
      <c r="C60" s="448"/>
      <c r="D60" s="152" t="s">
        <v>1101</v>
      </c>
      <c r="E60" s="134" t="s">
        <v>1062</v>
      </c>
      <c r="F60" s="153">
        <f>VLOOKUP(E60,PHVA!$B$16:$K$37,10,FALSE)</f>
        <v>40</v>
      </c>
      <c r="G60" s="161" t="s">
        <v>82</v>
      </c>
      <c r="H60" s="161" t="s">
        <v>82</v>
      </c>
      <c r="I60" s="155" t="s">
        <v>82</v>
      </c>
      <c r="J60" s="155" t="s">
        <v>82</v>
      </c>
      <c r="K60" s="157" t="s">
        <v>82</v>
      </c>
      <c r="L60" s="157" t="s">
        <v>82</v>
      </c>
      <c r="M60" s="181">
        <v>40</v>
      </c>
      <c r="N60" s="158" t="str">
        <f t="shared" si="11"/>
        <v>CUMPLE</v>
      </c>
      <c r="O60" s="159">
        <v>60</v>
      </c>
      <c r="P60" s="160" t="str">
        <f t="shared" si="12"/>
        <v>MENOR</v>
      </c>
    </row>
    <row r="61" spans="1:16" x14ac:dyDescent="0.3">
      <c r="A61" s="440"/>
      <c r="B61" s="266"/>
      <c r="C61" s="448"/>
      <c r="D61" s="152" t="s">
        <v>1101</v>
      </c>
      <c r="E61" s="134" t="s">
        <v>1065</v>
      </c>
      <c r="F61" s="153">
        <f>VLOOKUP(E61,PHVA!$B$16:$K$37,10,FALSE)</f>
        <v>60</v>
      </c>
      <c r="G61" s="161" t="s">
        <v>82</v>
      </c>
      <c r="H61" s="161" t="s">
        <v>82</v>
      </c>
      <c r="I61" s="155" t="s">
        <v>82</v>
      </c>
      <c r="J61" s="155" t="s">
        <v>82</v>
      </c>
      <c r="K61" s="157" t="s">
        <v>82</v>
      </c>
      <c r="L61" s="157" t="s">
        <v>82</v>
      </c>
      <c r="M61" s="181">
        <v>40</v>
      </c>
      <c r="N61" s="158" t="str">
        <f t="shared" si="11"/>
        <v>MAYOR</v>
      </c>
      <c r="O61" s="159">
        <v>60</v>
      </c>
      <c r="P61" s="160" t="str">
        <f t="shared" si="12"/>
        <v>CUMPLE</v>
      </c>
    </row>
    <row r="62" spans="1:16" ht="115.2" x14ac:dyDescent="0.3">
      <c r="A62" s="192" t="s">
        <v>1184</v>
      </c>
      <c r="B62" s="25" t="s">
        <v>256</v>
      </c>
      <c r="C62" s="196" t="s">
        <v>1185</v>
      </c>
      <c r="D62" s="151" t="s">
        <v>1091</v>
      </c>
      <c r="E62" s="134" t="s">
        <v>511</v>
      </c>
      <c r="F62" s="153">
        <f>VLOOKUP(E62,ADMINISTRATIVAS!$B$13:$L$76,11,FALSE)</f>
        <v>60</v>
      </c>
      <c r="G62" s="161" t="s">
        <v>82</v>
      </c>
      <c r="H62" s="161" t="s">
        <v>82</v>
      </c>
      <c r="I62" s="155" t="s">
        <v>82</v>
      </c>
      <c r="J62" s="155" t="s">
        <v>82</v>
      </c>
      <c r="K62" s="157" t="s">
        <v>82</v>
      </c>
      <c r="L62" s="157" t="s">
        <v>82</v>
      </c>
      <c r="M62" s="181">
        <v>40</v>
      </c>
      <c r="N62" s="158" t="str">
        <f t="shared" si="11"/>
        <v>MAYOR</v>
      </c>
      <c r="O62" s="159">
        <v>60</v>
      </c>
      <c r="P62" s="160" t="str">
        <f t="shared" si="12"/>
        <v>CUMPLE</v>
      </c>
    </row>
    <row r="63" spans="1:16" ht="409.5" customHeight="1" x14ac:dyDescent="0.3">
      <c r="A63" s="192" t="s">
        <v>1186</v>
      </c>
      <c r="B63" s="25" t="s">
        <v>256</v>
      </c>
      <c r="C63" s="196" t="s">
        <v>1187</v>
      </c>
      <c r="D63" s="151" t="s">
        <v>1114</v>
      </c>
      <c r="E63" s="178" t="s">
        <v>997</v>
      </c>
      <c r="F63" s="153">
        <f>VLOOKUP(E63,TECNICAS!$A$13:$K$117,11)</f>
        <v>80</v>
      </c>
      <c r="G63" s="161" t="s">
        <v>82</v>
      </c>
      <c r="H63" s="161" t="s">
        <v>82</v>
      </c>
      <c r="I63" s="155" t="s">
        <v>82</v>
      </c>
      <c r="J63" s="155" t="s">
        <v>82</v>
      </c>
      <c r="K63" s="157" t="s">
        <v>82</v>
      </c>
      <c r="L63" s="157" t="s">
        <v>82</v>
      </c>
      <c r="M63" s="181">
        <v>60</v>
      </c>
      <c r="N63" s="158" t="str">
        <f t="shared" si="11"/>
        <v>MAYOR</v>
      </c>
      <c r="O63" s="159">
        <v>80</v>
      </c>
      <c r="P63" s="160" t="str">
        <f t="shared" si="12"/>
        <v>CUMPLE</v>
      </c>
    </row>
    <row r="64" spans="1:16" ht="315" customHeight="1" x14ac:dyDescent="0.3">
      <c r="A64" s="192" t="s">
        <v>1188</v>
      </c>
      <c r="B64" s="25" t="s">
        <v>256</v>
      </c>
      <c r="C64" s="196" t="s">
        <v>1189</v>
      </c>
      <c r="D64" s="151" t="s">
        <v>1114</v>
      </c>
      <c r="E64" s="178" t="s">
        <v>943</v>
      </c>
      <c r="F64" s="153">
        <f>VLOOKUP(E64,TECNICAS!$A$13:$K$117,11)</f>
        <v>80</v>
      </c>
      <c r="G64" s="161" t="s">
        <v>82</v>
      </c>
      <c r="H64" s="161" t="s">
        <v>82</v>
      </c>
      <c r="I64" s="155" t="s">
        <v>82</v>
      </c>
      <c r="J64" s="155" t="s">
        <v>82</v>
      </c>
      <c r="K64" s="157" t="s">
        <v>82</v>
      </c>
      <c r="L64" s="157" t="s">
        <v>82</v>
      </c>
      <c r="M64" s="181">
        <v>60</v>
      </c>
      <c r="N64" s="158" t="str">
        <f t="shared" si="11"/>
        <v>MAYOR</v>
      </c>
      <c r="O64" s="159">
        <v>80</v>
      </c>
      <c r="P64" s="160" t="str">
        <f t="shared" si="12"/>
        <v>CUMPLE</v>
      </c>
    </row>
    <row r="65" spans="1:16" ht="90" customHeight="1" x14ac:dyDescent="0.3">
      <c r="A65" s="192" t="s">
        <v>1190</v>
      </c>
      <c r="B65" s="25" t="s">
        <v>256</v>
      </c>
      <c r="C65" s="196" t="s">
        <v>1191</v>
      </c>
      <c r="D65" s="151" t="s">
        <v>1114</v>
      </c>
      <c r="E65" s="178" t="s">
        <v>789</v>
      </c>
      <c r="F65" s="153">
        <f>VLOOKUP(E65,TECNICAS!$A$13:$K$117,11)</f>
        <v>0</v>
      </c>
      <c r="G65" s="161" t="s">
        <v>82</v>
      </c>
      <c r="H65" s="161" t="s">
        <v>82</v>
      </c>
      <c r="I65" s="155" t="s">
        <v>82</v>
      </c>
      <c r="J65" s="155" t="s">
        <v>82</v>
      </c>
      <c r="K65" s="157" t="s">
        <v>82</v>
      </c>
      <c r="L65" s="157" t="s">
        <v>82</v>
      </c>
      <c r="M65" s="181">
        <v>60</v>
      </c>
      <c r="N65" s="158" t="str">
        <f t="shared" si="11"/>
        <v>MENOR</v>
      </c>
      <c r="O65" s="159">
        <v>80</v>
      </c>
      <c r="P65" s="160" t="str">
        <f t="shared" si="12"/>
        <v>MENOR</v>
      </c>
    </row>
    <row r="66" spans="1:16" ht="195" customHeight="1" x14ac:dyDescent="0.3">
      <c r="A66" s="192" t="s">
        <v>1192</v>
      </c>
      <c r="B66" s="25" t="s">
        <v>256</v>
      </c>
      <c r="C66" s="196" t="s">
        <v>1193</v>
      </c>
      <c r="D66" s="152" t="s">
        <v>1101</v>
      </c>
      <c r="E66" s="134" t="s">
        <v>1069</v>
      </c>
      <c r="F66" s="153">
        <f>VLOOKUP(E66,PHVA!$B$16:$K$37,10,FALSE)</f>
        <v>60</v>
      </c>
      <c r="G66" s="161" t="s">
        <v>82</v>
      </c>
      <c r="H66" s="161" t="s">
        <v>82</v>
      </c>
      <c r="I66" s="155" t="s">
        <v>82</v>
      </c>
      <c r="J66" s="155" t="s">
        <v>82</v>
      </c>
      <c r="K66" s="157" t="s">
        <v>82</v>
      </c>
      <c r="L66" s="157" t="s">
        <v>82</v>
      </c>
      <c r="M66" s="181">
        <v>60</v>
      </c>
      <c r="N66" s="158" t="str">
        <f t="shared" si="11"/>
        <v>CUMPLE</v>
      </c>
      <c r="O66" s="159">
        <v>80</v>
      </c>
      <c r="P66" s="160" t="str">
        <f t="shared" si="12"/>
        <v>MENOR</v>
      </c>
    </row>
    <row r="67" spans="1:16" ht="409.5" customHeight="1" x14ac:dyDescent="0.3">
      <c r="A67" s="192" t="s">
        <v>1194</v>
      </c>
      <c r="B67" s="25" t="s">
        <v>256</v>
      </c>
      <c r="C67" s="196" t="s">
        <v>1195</v>
      </c>
      <c r="D67" s="151" t="s">
        <v>1114</v>
      </c>
      <c r="E67" s="178" t="s">
        <v>991</v>
      </c>
      <c r="F67" s="153">
        <f>VLOOKUP(E67,TECNICAS!$A$13:$K$117,11)</f>
        <v>80</v>
      </c>
      <c r="G67" s="161" t="s">
        <v>82</v>
      </c>
      <c r="H67" s="161" t="s">
        <v>82</v>
      </c>
      <c r="I67" s="155" t="s">
        <v>82</v>
      </c>
      <c r="J67" s="155" t="s">
        <v>82</v>
      </c>
      <c r="K67" s="157" t="s">
        <v>82</v>
      </c>
      <c r="L67" s="157" t="s">
        <v>82</v>
      </c>
      <c r="M67" s="181">
        <v>60</v>
      </c>
      <c r="N67" s="158" t="str">
        <f t="shared" si="11"/>
        <v>MAYOR</v>
      </c>
      <c r="O67" s="159">
        <v>80</v>
      </c>
      <c r="P67" s="160" t="str">
        <f t="shared" si="12"/>
        <v>CUMPLE</v>
      </c>
    </row>
    <row r="68" spans="1:16" x14ac:dyDescent="0.3">
      <c r="A68" s="192" t="s">
        <v>1196</v>
      </c>
      <c r="B68" s="25" t="s">
        <v>256</v>
      </c>
      <c r="C68" s="122" t="s">
        <v>1197</v>
      </c>
      <c r="D68" s="151" t="s">
        <v>1114</v>
      </c>
      <c r="E68" s="178" t="s">
        <v>1198</v>
      </c>
      <c r="F68" s="153">
        <f>VLOOKUP(E68,TECNICAS!$A$13:$K$117,11)</f>
        <v>43</v>
      </c>
      <c r="G68" s="161" t="s">
        <v>82</v>
      </c>
      <c r="H68" s="161" t="s">
        <v>82</v>
      </c>
      <c r="I68" s="155" t="s">
        <v>82</v>
      </c>
      <c r="J68" s="155" t="s">
        <v>82</v>
      </c>
      <c r="K68" s="157" t="s">
        <v>82</v>
      </c>
      <c r="L68" s="157" t="s">
        <v>82</v>
      </c>
      <c r="M68" s="181">
        <v>60</v>
      </c>
      <c r="N68" s="158" t="str">
        <f t="shared" si="11"/>
        <v>MENOR</v>
      </c>
      <c r="O68" s="159">
        <v>80</v>
      </c>
      <c r="P68" s="160" t="str">
        <f t="shared" si="12"/>
        <v>MENOR</v>
      </c>
    </row>
    <row r="69" spans="1:16" x14ac:dyDescent="0.3">
      <c r="A69" s="192" t="s">
        <v>1199</v>
      </c>
      <c r="B69" s="25" t="s">
        <v>256</v>
      </c>
      <c r="C69" s="122" t="s">
        <v>1200</v>
      </c>
      <c r="D69" s="151" t="s">
        <v>1114</v>
      </c>
      <c r="E69" s="178" t="s">
        <v>604</v>
      </c>
      <c r="F69" s="153">
        <f>VLOOKUP(E69,TECNICAS!$A$13:$K$117,11)</f>
        <v>56</v>
      </c>
      <c r="G69" s="161" t="s">
        <v>82</v>
      </c>
      <c r="H69" s="161" t="s">
        <v>82</v>
      </c>
      <c r="I69" s="155" t="s">
        <v>82</v>
      </c>
      <c r="J69" s="155" t="s">
        <v>82</v>
      </c>
      <c r="K69" s="157" t="s">
        <v>82</v>
      </c>
      <c r="L69" s="157" t="s">
        <v>82</v>
      </c>
      <c r="M69" s="181">
        <v>60</v>
      </c>
      <c r="N69" s="158" t="str">
        <f t="shared" si="11"/>
        <v>MENOR</v>
      </c>
      <c r="O69" s="159">
        <v>80</v>
      </c>
      <c r="P69" s="160" t="str">
        <f t="shared" si="12"/>
        <v>MENOR</v>
      </c>
    </row>
    <row r="70" spans="1:16" x14ac:dyDescent="0.3">
      <c r="A70" s="192" t="s">
        <v>1201</v>
      </c>
      <c r="B70" s="25" t="s">
        <v>256</v>
      </c>
      <c r="C70" s="122" t="s">
        <v>1202</v>
      </c>
      <c r="D70" s="151" t="s">
        <v>1114</v>
      </c>
      <c r="E70" s="178" t="s">
        <v>634</v>
      </c>
      <c r="F70" s="153">
        <f>VLOOKUP(E70,TECNICAS!$A$13:$K$117,11)</f>
        <v>80</v>
      </c>
      <c r="G70" s="161" t="s">
        <v>82</v>
      </c>
      <c r="H70" s="161" t="s">
        <v>82</v>
      </c>
      <c r="I70" s="155" t="s">
        <v>82</v>
      </c>
      <c r="J70" s="155" t="s">
        <v>82</v>
      </c>
      <c r="K70" s="157" t="s">
        <v>82</v>
      </c>
      <c r="L70" s="157" t="s">
        <v>82</v>
      </c>
      <c r="M70" s="181">
        <v>60</v>
      </c>
      <c r="N70" s="158" t="str">
        <f t="shared" si="11"/>
        <v>MAYOR</v>
      </c>
      <c r="O70" s="159">
        <v>80</v>
      </c>
      <c r="P70" s="160" t="str">
        <f t="shared" si="12"/>
        <v>CUMPLE</v>
      </c>
    </row>
    <row r="71" spans="1:16" x14ac:dyDescent="0.3">
      <c r="A71" s="192" t="s">
        <v>1203</v>
      </c>
      <c r="B71" s="25" t="s">
        <v>256</v>
      </c>
      <c r="C71" s="122" t="s">
        <v>1204</v>
      </c>
      <c r="D71" s="151" t="s">
        <v>1114</v>
      </c>
      <c r="E71" s="178" t="s">
        <v>786</v>
      </c>
      <c r="F71" s="153">
        <f>VLOOKUP(E71,TECNICAS!$A$13:$K$117,11)</f>
        <v>60</v>
      </c>
      <c r="G71" s="161" t="s">
        <v>82</v>
      </c>
      <c r="H71" s="161" t="s">
        <v>82</v>
      </c>
      <c r="I71" s="155" t="s">
        <v>82</v>
      </c>
      <c r="J71" s="155" t="s">
        <v>82</v>
      </c>
      <c r="K71" s="157" t="s">
        <v>82</v>
      </c>
      <c r="L71" s="157" t="s">
        <v>82</v>
      </c>
      <c r="M71" s="181">
        <v>60</v>
      </c>
      <c r="N71" s="158" t="str">
        <f t="shared" si="11"/>
        <v>CUMPLE</v>
      </c>
      <c r="O71" s="159">
        <v>80</v>
      </c>
      <c r="P71" s="160" t="str">
        <f t="shared" si="12"/>
        <v>MENOR</v>
      </c>
    </row>
    <row r="72" spans="1:16" x14ac:dyDescent="0.3">
      <c r="A72" s="192" t="s">
        <v>1205</v>
      </c>
      <c r="B72" s="25" t="s">
        <v>256</v>
      </c>
      <c r="C72" s="122" t="s">
        <v>1206</v>
      </c>
      <c r="D72" s="151" t="s">
        <v>1114</v>
      </c>
      <c r="E72" s="178" t="s">
        <v>828</v>
      </c>
      <c r="F72" s="153">
        <f>VLOOKUP(E72,TECNICAS!$A$13:$K$117,11)</f>
        <v>60</v>
      </c>
      <c r="G72" s="161" t="s">
        <v>82</v>
      </c>
      <c r="H72" s="161" t="s">
        <v>82</v>
      </c>
      <c r="I72" s="155" t="s">
        <v>82</v>
      </c>
      <c r="J72" s="155" t="s">
        <v>82</v>
      </c>
      <c r="K72" s="157" t="s">
        <v>82</v>
      </c>
      <c r="L72" s="157" t="s">
        <v>82</v>
      </c>
      <c r="M72" s="181">
        <v>60</v>
      </c>
      <c r="N72" s="158" t="str">
        <f t="shared" si="11"/>
        <v>CUMPLE</v>
      </c>
      <c r="O72" s="159">
        <v>80</v>
      </c>
      <c r="P72" s="160" t="str">
        <f t="shared" si="12"/>
        <v>MENOR</v>
      </c>
    </row>
    <row r="73" spans="1:16" x14ac:dyDescent="0.3">
      <c r="A73" s="192" t="s">
        <v>1207</v>
      </c>
      <c r="B73" s="25" t="s">
        <v>256</v>
      </c>
      <c r="C73" s="122" t="s">
        <v>1208</v>
      </c>
      <c r="D73" s="151" t="s">
        <v>1091</v>
      </c>
      <c r="E73" s="134" t="s">
        <v>483</v>
      </c>
      <c r="F73" s="153">
        <f>VLOOKUP(E73,ADMINISTRATIVAS!$B$13:$L$76,11,FALSE)</f>
        <v>60</v>
      </c>
      <c r="G73" s="161" t="s">
        <v>82</v>
      </c>
      <c r="H73" s="161" t="s">
        <v>82</v>
      </c>
      <c r="I73" s="155" t="s">
        <v>82</v>
      </c>
      <c r="J73" s="155" t="s">
        <v>82</v>
      </c>
      <c r="K73" s="157" t="s">
        <v>82</v>
      </c>
      <c r="L73" s="157" t="s">
        <v>82</v>
      </c>
      <c r="M73" s="181">
        <v>60</v>
      </c>
      <c r="N73" s="158" t="str">
        <f t="shared" si="11"/>
        <v>CUMPLE</v>
      </c>
      <c r="O73" s="159">
        <v>80</v>
      </c>
      <c r="P73" s="160" t="str">
        <f t="shared" si="12"/>
        <v>MENOR</v>
      </c>
    </row>
    <row r="74" spans="1:16" x14ac:dyDescent="0.3">
      <c r="A74" s="200" t="s">
        <v>1209</v>
      </c>
      <c r="B74" s="175"/>
      <c r="C74" s="205"/>
      <c r="D74" s="182"/>
      <c r="E74" s="182"/>
      <c r="F74" s="173">
        <f>SUM(F63:F73)</f>
        <v>659</v>
      </c>
      <c r="G74" s="175">
        <f>SUM(G63:G73)</f>
        <v>0</v>
      </c>
      <c r="H74" s="175"/>
      <c r="I74" s="175">
        <f>SUM(I63:I73)</f>
        <v>0</v>
      </c>
      <c r="J74" s="175"/>
      <c r="K74" s="175">
        <f>SUM(K63:K73)</f>
        <v>0</v>
      </c>
      <c r="L74" s="175"/>
      <c r="M74" s="175">
        <f>SUM(M63:M73)</f>
        <v>660</v>
      </c>
      <c r="N74" s="175" t="str">
        <f>IFERROR(VLOOKUP("MENOR",N57:N73,1,FALSE),"CUMPLE")</f>
        <v>MENOR</v>
      </c>
      <c r="O74" s="175">
        <f>SUM(O63:O73)</f>
        <v>880</v>
      </c>
      <c r="P74" s="175" t="str">
        <f>IFERROR(VLOOKUP("MENOR",P57:P73,1,FALSE),"CUMPLE")</f>
        <v>MENOR</v>
      </c>
    </row>
    <row r="75" spans="1:16" ht="15" thickBot="1" x14ac:dyDescent="0.35">
      <c r="A75" s="194" t="s">
        <v>1210</v>
      </c>
      <c r="B75" s="195" t="s">
        <v>256</v>
      </c>
      <c r="C75" s="206" t="s">
        <v>190</v>
      </c>
      <c r="D75" s="184" t="s">
        <v>1091</v>
      </c>
      <c r="E75" s="183" t="s">
        <v>383</v>
      </c>
      <c r="F75" s="153">
        <f>VLOOKUP(E75,ADMINISTRATIVAS!$B$13:$L$76,11,FALSE)</f>
        <v>40</v>
      </c>
      <c r="G75" s="161" t="s">
        <v>82</v>
      </c>
      <c r="H75" s="161" t="s">
        <v>82</v>
      </c>
      <c r="I75" s="155" t="s">
        <v>82</v>
      </c>
      <c r="J75" s="155" t="s">
        <v>82</v>
      </c>
      <c r="K75" s="157" t="s">
        <v>82</v>
      </c>
      <c r="L75" s="157" t="s">
        <v>82</v>
      </c>
      <c r="M75" s="181" t="s">
        <v>82</v>
      </c>
      <c r="N75" s="181" t="s">
        <v>82</v>
      </c>
      <c r="O75" s="185">
        <v>60</v>
      </c>
      <c r="P75" s="160" t="str">
        <f>IF($F75=O75,"CUMPLE",IF($F75&lt;O75,"MENOR","MAYOR"))</f>
        <v>MENOR</v>
      </c>
    </row>
    <row r="76" spans="1:16" x14ac:dyDescent="0.3">
      <c r="A76" s="201" t="s">
        <v>1211</v>
      </c>
      <c r="B76" s="182"/>
      <c r="C76" s="205"/>
      <c r="D76" s="182"/>
      <c r="E76" s="182"/>
      <c r="F76" s="173">
        <f>SUM(F65:F75)</f>
        <v>1198</v>
      </c>
      <c r="G76" s="175"/>
      <c r="H76" s="175"/>
      <c r="I76" s="175"/>
      <c r="J76" s="175"/>
      <c r="K76" s="175"/>
      <c r="L76" s="175"/>
      <c r="M76" s="175"/>
      <c r="N76" s="175"/>
      <c r="O76" s="175">
        <f>SUM(O65:O75)</f>
        <v>1660</v>
      </c>
      <c r="P76" s="175" t="str">
        <f>IFERROR(VLOOKUP("MENOR",P75,1,FALSE),"CUMPLE")</f>
        <v>MENOR</v>
      </c>
    </row>
    <row r="77" spans="1:16" x14ac:dyDescent="0.3">
      <c r="F77" s="50"/>
      <c r="G77" s="50"/>
      <c r="I77" s="50"/>
      <c r="K77" s="50"/>
      <c r="M77" s="50"/>
      <c r="O77" s="50"/>
    </row>
  </sheetData>
  <mergeCells count="10">
    <mergeCell ref="A15:A17"/>
    <mergeCell ref="A57:A61"/>
    <mergeCell ref="A1:B9"/>
    <mergeCell ref="C1:L4"/>
    <mergeCell ref="M1:P9"/>
    <mergeCell ref="C5:L9"/>
    <mergeCell ref="B15:B17"/>
    <mergeCell ref="C15:C17"/>
    <mergeCell ref="B57:B61"/>
    <mergeCell ref="C57:C61"/>
  </mergeCells>
  <dataValidations count="1">
    <dataValidation type="list" allowBlank="1" showInputMessage="1" showErrorMessage="1" sqref="F18 F23:F24" xr:uid="{00000000-0002-0000-0700-000000000000}">
      <formula1>$U$2:$U$7</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1"/>
  <sheetViews>
    <sheetView topLeftCell="A18" workbookViewId="0">
      <selection activeCell="E15" sqref="E15"/>
    </sheetView>
  </sheetViews>
  <sheetFormatPr baseColWidth="10" defaultColWidth="11.44140625" defaultRowHeight="14.4" x14ac:dyDescent="0.3"/>
  <cols>
    <col min="1" max="1" width="16.88671875" customWidth="1"/>
    <col min="2" max="2" width="16.33203125" customWidth="1"/>
    <col min="3" max="3" width="14.5546875" style="51" customWidth="1"/>
    <col min="4" max="4" width="18.33203125" style="51" customWidth="1"/>
    <col min="5" max="5" width="50" style="51" customWidth="1"/>
    <col min="6" max="6" width="19.109375" style="51" customWidth="1"/>
    <col min="7" max="7" width="17.44140625" customWidth="1"/>
    <col min="8" max="8" width="13.5546875" style="51" bestFit="1" customWidth="1"/>
    <col min="9" max="9" width="0" style="51" hidden="1" customWidth="1"/>
  </cols>
  <sheetData>
    <row r="1" spans="1:9" x14ac:dyDescent="0.3">
      <c r="A1" s="324" t="s">
        <v>1</v>
      </c>
      <c r="B1" s="335"/>
      <c r="C1" s="408" t="s">
        <v>1212</v>
      </c>
      <c r="D1" s="332"/>
      <c r="E1" s="332"/>
      <c r="F1" s="409"/>
      <c r="G1" s="324" t="s">
        <v>1</v>
      </c>
      <c r="H1" s="335"/>
    </row>
    <row r="2" spans="1:9" x14ac:dyDescent="0.3">
      <c r="A2" s="326"/>
      <c r="B2" s="336"/>
      <c r="C2" s="410"/>
      <c r="D2" s="334"/>
      <c r="E2" s="334"/>
      <c r="F2" s="411"/>
      <c r="G2" s="326"/>
      <c r="H2" s="336"/>
      <c r="I2" s="51" t="s">
        <v>256</v>
      </c>
    </row>
    <row r="3" spans="1:9" x14ac:dyDescent="0.3">
      <c r="A3" s="326"/>
      <c r="B3" s="336"/>
      <c r="C3" s="410"/>
      <c r="D3" s="334"/>
      <c r="E3" s="334"/>
      <c r="F3" s="411"/>
      <c r="G3" s="326"/>
      <c r="H3" s="336"/>
      <c r="I3" s="51">
        <v>0</v>
      </c>
    </row>
    <row r="4" spans="1:9" ht="15" thickBot="1" x14ac:dyDescent="0.35">
      <c r="A4" s="326"/>
      <c r="B4" s="336"/>
      <c r="C4" s="412"/>
      <c r="D4" s="413"/>
      <c r="E4" s="413"/>
      <c r="F4" s="414"/>
      <c r="G4" s="326"/>
      <c r="H4" s="336"/>
      <c r="I4" s="51">
        <v>20</v>
      </c>
    </row>
    <row r="5" spans="1:9" x14ac:dyDescent="0.3">
      <c r="A5" s="326"/>
      <c r="B5" s="336"/>
      <c r="C5" s="430" t="str">
        <f>PORTADA!D10</f>
        <v>UNIDAD NACIONAL DE PROTECCIÓN</v>
      </c>
      <c r="D5" s="431"/>
      <c r="E5" s="431"/>
      <c r="F5" s="432"/>
      <c r="G5" s="326"/>
      <c r="H5" s="336"/>
      <c r="I5" s="51">
        <v>40</v>
      </c>
    </row>
    <row r="6" spans="1:9" x14ac:dyDescent="0.3">
      <c r="A6" s="326"/>
      <c r="B6" s="336"/>
      <c r="C6" s="433"/>
      <c r="D6" s="380"/>
      <c r="E6" s="380"/>
      <c r="F6" s="434"/>
      <c r="G6" s="326"/>
      <c r="H6" s="336"/>
      <c r="I6" s="51">
        <v>60</v>
      </c>
    </row>
    <row r="7" spans="1:9" x14ac:dyDescent="0.3">
      <c r="A7" s="326"/>
      <c r="B7" s="336"/>
      <c r="C7" s="433"/>
      <c r="D7" s="380"/>
      <c r="E7" s="380"/>
      <c r="F7" s="434"/>
      <c r="G7" s="326"/>
      <c r="H7" s="336"/>
      <c r="I7" s="51">
        <v>80</v>
      </c>
    </row>
    <row r="8" spans="1:9" x14ac:dyDescent="0.3">
      <c r="A8" s="326"/>
      <c r="B8" s="336"/>
      <c r="C8" s="433"/>
      <c r="D8" s="380"/>
      <c r="E8" s="380"/>
      <c r="F8" s="434"/>
      <c r="G8" s="326"/>
      <c r="H8" s="336"/>
      <c r="I8" s="51">
        <v>100</v>
      </c>
    </row>
    <row r="9" spans="1:9" ht="15" thickBot="1" x14ac:dyDescent="0.35">
      <c r="A9" s="329"/>
      <c r="B9" s="337"/>
      <c r="C9" s="435"/>
      <c r="D9" s="382"/>
      <c r="E9" s="382"/>
      <c r="F9" s="436"/>
      <c r="G9" s="329"/>
      <c r="H9" s="337"/>
    </row>
    <row r="11" spans="1:9" ht="15" thickBot="1" x14ac:dyDescent="0.35"/>
    <row r="12" spans="1:9" ht="43.2" x14ac:dyDescent="0.3">
      <c r="A12" s="186" t="s">
        <v>1213</v>
      </c>
      <c r="B12" s="187" t="s">
        <v>1214</v>
      </c>
      <c r="C12" s="187" t="s">
        <v>1215</v>
      </c>
      <c r="D12" s="188" t="s">
        <v>258</v>
      </c>
      <c r="E12" s="188" t="s">
        <v>1073</v>
      </c>
      <c r="F12" s="188" t="s">
        <v>1074</v>
      </c>
      <c r="G12" s="189" t="s">
        <v>1216</v>
      </c>
      <c r="H12" s="224" t="s">
        <v>1217</v>
      </c>
    </row>
    <row r="13" spans="1:9" ht="158.4" x14ac:dyDescent="0.3">
      <c r="A13" s="190" t="s">
        <v>66</v>
      </c>
      <c r="B13" s="130" t="s">
        <v>1218</v>
      </c>
      <c r="C13" s="131" t="s">
        <v>256</v>
      </c>
      <c r="D13" s="131" t="s">
        <v>198</v>
      </c>
      <c r="E13" s="130" t="s">
        <v>1219</v>
      </c>
      <c r="F13" s="131" t="s">
        <v>256</v>
      </c>
      <c r="G13" s="191">
        <v>20</v>
      </c>
      <c r="H13" s="190" t="s">
        <v>66</v>
      </c>
    </row>
    <row r="14" spans="1:9" ht="28.8" x14ac:dyDescent="0.3">
      <c r="A14" s="190" t="s">
        <v>66</v>
      </c>
      <c r="B14" s="131" t="s">
        <v>1220</v>
      </c>
      <c r="C14" s="131" t="s">
        <v>256</v>
      </c>
      <c r="D14" s="131" t="s">
        <v>198</v>
      </c>
      <c r="E14" s="130" t="s">
        <v>1221</v>
      </c>
      <c r="F14" s="131" t="s">
        <v>256</v>
      </c>
      <c r="G14" s="191">
        <v>60</v>
      </c>
      <c r="H14" s="190" t="s">
        <v>66</v>
      </c>
    </row>
    <row r="15" spans="1:9" ht="43.2" x14ac:dyDescent="0.3">
      <c r="A15" s="190" t="s">
        <v>67</v>
      </c>
      <c r="B15" s="131" t="s">
        <v>1222</v>
      </c>
      <c r="C15" s="131" t="s">
        <v>256</v>
      </c>
      <c r="D15" s="131" t="s">
        <v>198</v>
      </c>
      <c r="E15" s="130" t="s">
        <v>242</v>
      </c>
      <c r="F15" s="131" t="s">
        <v>256</v>
      </c>
      <c r="G15" s="191">
        <v>80</v>
      </c>
      <c r="H15" s="190" t="s">
        <v>67</v>
      </c>
    </row>
    <row r="16" spans="1:9" x14ac:dyDescent="0.3">
      <c r="A16" s="190" t="s">
        <v>67</v>
      </c>
      <c r="B16" s="131" t="s">
        <v>1223</v>
      </c>
      <c r="C16" s="131" t="s">
        <v>256</v>
      </c>
      <c r="D16" s="131" t="s">
        <v>198</v>
      </c>
      <c r="E16" s="131" t="s">
        <v>244</v>
      </c>
      <c r="F16" s="131" t="s">
        <v>256</v>
      </c>
      <c r="G16" s="191">
        <v>0</v>
      </c>
      <c r="H16" s="190" t="s">
        <v>67</v>
      </c>
    </row>
    <row r="17" spans="1:8" ht="129.6" x14ac:dyDescent="0.3">
      <c r="A17" s="190" t="s">
        <v>70</v>
      </c>
      <c r="B17" s="131" t="s">
        <v>1224</v>
      </c>
      <c r="C17" s="131" t="s">
        <v>256</v>
      </c>
      <c r="D17" s="131" t="s">
        <v>198</v>
      </c>
      <c r="E17" s="130" t="s">
        <v>1225</v>
      </c>
      <c r="F17" s="131" t="s">
        <v>256</v>
      </c>
      <c r="G17" s="191">
        <v>60</v>
      </c>
      <c r="H17" s="190" t="s">
        <v>70</v>
      </c>
    </row>
    <row r="18" spans="1:8" ht="158.4" x14ac:dyDescent="0.3">
      <c r="A18" s="190" t="s">
        <v>69</v>
      </c>
      <c r="B18" s="130" t="s">
        <v>1226</v>
      </c>
      <c r="C18" s="131" t="s">
        <v>256</v>
      </c>
      <c r="D18" s="131" t="s">
        <v>198</v>
      </c>
      <c r="E18" s="130" t="s">
        <v>1227</v>
      </c>
      <c r="F18" s="131" t="s">
        <v>256</v>
      </c>
      <c r="G18" s="191">
        <v>0</v>
      </c>
      <c r="H18" s="190" t="s">
        <v>69</v>
      </c>
    </row>
    <row r="19" spans="1:8" ht="28.8" x14ac:dyDescent="0.3">
      <c r="A19" s="190" t="s">
        <v>67</v>
      </c>
      <c r="B19" s="131" t="s">
        <v>1228</v>
      </c>
      <c r="C19" s="131" t="s">
        <v>256</v>
      </c>
      <c r="D19" s="131" t="s">
        <v>198</v>
      </c>
      <c r="E19" s="130" t="s">
        <v>1229</v>
      </c>
      <c r="F19" s="131" t="s">
        <v>256</v>
      </c>
      <c r="G19" s="191">
        <v>60</v>
      </c>
      <c r="H19" s="190" t="s">
        <v>67</v>
      </c>
    </row>
    <row r="20" spans="1:8" x14ac:dyDescent="0.3">
      <c r="A20" s="190" t="s">
        <v>70</v>
      </c>
      <c r="B20" s="131" t="s">
        <v>1230</v>
      </c>
      <c r="C20" s="131" t="s">
        <v>256</v>
      </c>
      <c r="D20" s="131" t="s">
        <v>198</v>
      </c>
      <c r="E20" s="130" t="s">
        <v>1231</v>
      </c>
      <c r="F20" s="131" t="s">
        <v>256</v>
      </c>
      <c r="G20" s="191">
        <v>0</v>
      </c>
      <c r="H20" s="190" t="s">
        <v>70</v>
      </c>
    </row>
    <row r="21" spans="1:8" ht="28.8" x14ac:dyDescent="0.3">
      <c r="A21" s="190" t="s">
        <v>67</v>
      </c>
      <c r="B21" s="131" t="s">
        <v>1232</v>
      </c>
      <c r="C21" s="131" t="s">
        <v>256</v>
      </c>
      <c r="D21" s="131" t="s">
        <v>198</v>
      </c>
      <c r="E21" s="130" t="s">
        <v>1233</v>
      </c>
      <c r="F21" s="131" t="s">
        <v>256</v>
      </c>
      <c r="G21" s="191">
        <v>60</v>
      </c>
      <c r="H21" s="190" t="s">
        <v>67</v>
      </c>
    </row>
    <row r="22" spans="1:8" ht="28.8" x14ac:dyDescent="0.3">
      <c r="A22" s="190" t="s">
        <v>67</v>
      </c>
      <c r="B22" s="131" t="s">
        <v>1234</v>
      </c>
      <c r="C22" s="131" t="s">
        <v>256</v>
      </c>
      <c r="D22" s="131" t="s">
        <v>198</v>
      </c>
      <c r="E22" s="130" t="s">
        <v>1235</v>
      </c>
      <c r="F22" s="131" t="s">
        <v>256</v>
      </c>
      <c r="G22" s="191">
        <v>60</v>
      </c>
      <c r="H22" s="190" t="s">
        <v>67</v>
      </c>
    </row>
    <row r="23" spans="1:8" ht="86.4" x14ac:dyDescent="0.3">
      <c r="A23" s="190" t="s">
        <v>69</v>
      </c>
      <c r="B23" s="131" t="s">
        <v>1236</v>
      </c>
      <c r="C23" s="131" t="s">
        <v>256</v>
      </c>
      <c r="D23" s="131" t="s">
        <v>198</v>
      </c>
      <c r="E23" s="130" t="s">
        <v>1237</v>
      </c>
      <c r="F23" s="131" t="s">
        <v>256</v>
      </c>
      <c r="G23" s="191">
        <v>60</v>
      </c>
      <c r="H23" s="190" t="s">
        <v>69</v>
      </c>
    </row>
    <row r="24" spans="1:8" x14ac:dyDescent="0.3">
      <c r="A24" s="190" t="s">
        <v>76</v>
      </c>
      <c r="B24" s="131" t="s">
        <v>1238</v>
      </c>
      <c r="C24" s="131" t="s">
        <v>256</v>
      </c>
      <c r="D24" s="131" t="s">
        <v>198</v>
      </c>
      <c r="E24" s="130" t="s">
        <v>1239</v>
      </c>
      <c r="F24" s="131" t="s">
        <v>256</v>
      </c>
      <c r="G24" s="191">
        <v>0</v>
      </c>
      <c r="H24" s="190" t="s">
        <v>76</v>
      </c>
    </row>
    <row r="25" spans="1:8" ht="158.4" x14ac:dyDescent="0.3">
      <c r="A25" s="190" t="s">
        <v>66</v>
      </c>
      <c r="B25" s="130" t="s">
        <v>1240</v>
      </c>
      <c r="C25" s="131" t="s">
        <v>256</v>
      </c>
      <c r="D25" s="131" t="s">
        <v>198</v>
      </c>
      <c r="E25" s="130" t="s">
        <v>1241</v>
      </c>
      <c r="F25" s="131" t="s">
        <v>256</v>
      </c>
      <c r="G25" s="191">
        <v>40</v>
      </c>
      <c r="H25" s="190" t="s">
        <v>66</v>
      </c>
    </row>
    <row r="26" spans="1:8" x14ac:dyDescent="0.3">
      <c r="A26" s="192" t="s">
        <v>67</v>
      </c>
      <c r="B26" s="25" t="s">
        <v>279</v>
      </c>
      <c r="C26" s="25" t="s">
        <v>277</v>
      </c>
      <c r="D26" s="25" t="s">
        <v>256</v>
      </c>
      <c r="E26" s="25" t="s">
        <v>256</v>
      </c>
      <c r="F26" s="25" t="s">
        <v>1091</v>
      </c>
      <c r="G26" s="193">
        <f>VLOOKUP(C26,ADMINISTRATIVAS!$F$12:$L$76,7,FALSE)</f>
        <v>100</v>
      </c>
      <c r="H26" s="192" t="s">
        <v>67</v>
      </c>
    </row>
    <row r="27" spans="1:8" x14ac:dyDescent="0.3">
      <c r="A27" s="192" t="s">
        <v>67</v>
      </c>
      <c r="B27" s="57" t="s">
        <v>1242</v>
      </c>
      <c r="C27" s="25" t="s">
        <v>298</v>
      </c>
      <c r="D27" s="25" t="s">
        <v>256</v>
      </c>
      <c r="E27" s="25" t="s">
        <v>256</v>
      </c>
      <c r="F27" s="25" t="s">
        <v>1091</v>
      </c>
      <c r="G27" s="193">
        <f>VLOOKUP(C27,ADMINISTRATIVAS!$F$12:$L$76,7,FALSE)</f>
        <v>80</v>
      </c>
      <c r="H27" s="192" t="s">
        <v>67</v>
      </c>
    </row>
    <row r="28" spans="1:8" x14ac:dyDescent="0.3">
      <c r="A28" s="192" t="s">
        <v>67</v>
      </c>
      <c r="B28" s="57" t="s">
        <v>365</v>
      </c>
      <c r="C28" s="25" t="s">
        <v>298</v>
      </c>
      <c r="D28" s="25" t="s">
        <v>256</v>
      </c>
      <c r="E28" s="25" t="s">
        <v>256</v>
      </c>
      <c r="F28" s="25" t="s">
        <v>1091</v>
      </c>
      <c r="G28" s="193">
        <f>VLOOKUP(C28,ADMINISTRATIVAS!$F$12:$L$76,7,FALSE)</f>
        <v>80</v>
      </c>
      <c r="H28" s="192" t="s">
        <v>67</v>
      </c>
    </row>
    <row r="29" spans="1:8" x14ac:dyDescent="0.3">
      <c r="A29" s="192" t="s">
        <v>76</v>
      </c>
      <c r="B29" s="57" t="s">
        <v>1243</v>
      </c>
      <c r="C29" s="25" t="s">
        <v>298</v>
      </c>
      <c r="D29" s="25" t="s">
        <v>256</v>
      </c>
      <c r="E29" s="25" t="s">
        <v>256</v>
      </c>
      <c r="F29" s="25" t="s">
        <v>1091</v>
      </c>
      <c r="G29" s="193">
        <f>VLOOKUP(C29,ADMINISTRATIVAS!$F$12:$L$76,7,FALSE)</f>
        <v>80</v>
      </c>
      <c r="H29" s="192" t="s">
        <v>76</v>
      </c>
    </row>
    <row r="30" spans="1:8" x14ac:dyDescent="0.3">
      <c r="A30" s="192" t="s">
        <v>76</v>
      </c>
      <c r="B30" s="57" t="s">
        <v>1244</v>
      </c>
      <c r="C30" s="25" t="s">
        <v>298</v>
      </c>
      <c r="D30" s="25" t="s">
        <v>256</v>
      </c>
      <c r="E30" s="25" t="s">
        <v>256</v>
      </c>
      <c r="F30" s="25" t="s">
        <v>1091</v>
      </c>
      <c r="G30" s="193">
        <f>VLOOKUP(C30,ADMINISTRATIVAS!$F$12:$L$76,7,FALSE)</f>
        <v>80</v>
      </c>
      <c r="H30" s="192" t="s">
        <v>76</v>
      </c>
    </row>
    <row r="31" spans="1:8" x14ac:dyDescent="0.3">
      <c r="A31" s="192" t="s">
        <v>76</v>
      </c>
      <c r="B31" s="57" t="s">
        <v>1245</v>
      </c>
      <c r="C31" s="25" t="s">
        <v>298</v>
      </c>
      <c r="D31" s="25" t="s">
        <v>256</v>
      </c>
      <c r="E31" s="25" t="s">
        <v>256</v>
      </c>
      <c r="F31" s="25" t="s">
        <v>1091</v>
      </c>
      <c r="G31" s="193">
        <f>VLOOKUP(C31,ADMINISTRATIVAS!$F$12:$L$76,7,FALSE)</f>
        <v>80</v>
      </c>
      <c r="H31" s="192" t="s">
        <v>76</v>
      </c>
    </row>
    <row r="32" spans="1:8" x14ac:dyDescent="0.3">
      <c r="A32" s="192" t="s">
        <v>76</v>
      </c>
      <c r="B32" s="57" t="s">
        <v>1246</v>
      </c>
      <c r="C32" s="25" t="s">
        <v>298</v>
      </c>
      <c r="D32" s="25" t="s">
        <v>256</v>
      </c>
      <c r="E32" s="25" t="s">
        <v>256</v>
      </c>
      <c r="F32" s="25" t="s">
        <v>1091</v>
      </c>
      <c r="G32" s="193">
        <f>VLOOKUP(C32,ADMINISTRATIVAS!$F$12:$L$76,7,FALSE)</f>
        <v>80</v>
      </c>
      <c r="H32" s="192" t="s">
        <v>76</v>
      </c>
    </row>
    <row r="33" spans="1:8" x14ac:dyDescent="0.3">
      <c r="A33" s="192" t="s">
        <v>66</v>
      </c>
      <c r="B33" s="57" t="s">
        <v>1247</v>
      </c>
      <c r="C33" s="25" t="s">
        <v>298</v>
      </c>
      <c r="D33" s="25" t="s">
        <v>256</v>
      </c>
      <c r="E33" s="25" t="s">
        <v>256</v>
      </c>
      <c r="F33" s="25" t="s">
        <v>1091</v>
      </c>
      <c r="G33" s="193">
        <f>VLOOKUP(C33,ADMINISTRATIVAS!$F$12:$L$76,7,FALSE)</f>
        <v>80</v>
      </c>
      <c r="H33" s="192" t="s">
        <v>66</v>
      </c>
    </row>
    <row r="34" spans="1:8" x14ac:dyDescent="0.3">
      <c r="A34" s="192" t="s">
        <v>70</v>
      </c>
      <c r="B34" s="57" t="s">
        <v>1248</v>
      </c>
      <c r="C34" s="25" t="s">
        <v>298</v>
      </c>
      <c r="D34" s="25" t="s">
        <v>256</v>
      </c>
      <c r="E34" s="25" t="s">
        <v>256</v>
      </c>
      <c r="F34" s="25" t="s">
        <v>1091</v>
      </c>
      <c r="G34" s="193">
        <f>VLOOKUP(C34,ADMINISTRATIVAS!$F$12:$L$76,7,FALSE)</f>
        <v>80</v>
      </c>
      <c r="H34" s="192" t="s">
        <v>70</v>
      </c>
    </row>
    <row r="35" spans="1:8" x14ac:dyDescent="0.3">
      <c r="A35" s="192" t="s">
        <v>76</v>
      </c>
      <c r="B35" s="57" t="s">
        <v>1249</v>
      </c>
      <c r="C35" s="25" t="s">
        <v>305</v>
      </c>
      <c r="D35" s="25" t="s">
        <v>256</v>
      </c>
      <c r="E35" s="25" t="s">
        <v>256</v>
      </c>
      <c r="F35" s="25" t="s">
        <v>1091</v>
      </c>
      <c r="G35" s="193">
        <f>VLOOKUP(C35,ADMINISTRATIVAS!$F$12:$L$76,7,FALSE)</f>
        <v>80</v>
      </c>
      <c r="H35" s="192" t="s">
        <v>76</v>
      </c>
    </row>
    <row r="36" spans="1:8" x14ac:dyDescent="0.3">
      <c r="A36" s="192" t="s">
        <v>76</v>
      </c>
      <c r="B36" s="57" t="s">
        <v>356</v>
      </c>
      <c r="C36" s="25" t="s">
        <v>305</v>
      </c>
      <c r="D36" s="25" t="s">
        <v>256</v>
      </c>
      <c r="E36" s="25" t="s">
        <v>256</v>
      </c>
      <c r="F36" s="25" t="s">
        <v>1091</v>
      </c>
      <c r="G36" s="193">
        <f>VLOOKUP(C36,ADMINISTRATIVAS!$F$12:$L$76,7,FALSE)</f>
        <v>80</v>
      </c>
      <c r="H36" s="192" t="s">
        <v>76</v>
      </c>
    </row>
    <row r="37" spans="1:8" x14ac:dyDescent="0.3">
      <c r="A37" s="192" t="s">
        <v>70</v>
      </c>
      <c r="B37" s="57" t="s">
        <v>1250</v>
      </c>
      <c r="C37" s="25" t="s">
        <v>305</v>
      </c>
      <c r="D37" s="25" t="s">
        <v>256</v>
      </c>
      <c r="E37" s="25" t="s">
        <v>256</v>
      </c>
      <c r="F37" s="25" t="s">
        <v>1091</v>
      </c>
      <c r="G37" s="193">
        <f>VLOOKUP(C37,ADMINISTRATIVAS!$F$12:$L$76,7,FALSE)</f>
        <v>80</v>
      </c>
      <c r="H37" s="192" t="s">
        <v>70</v>
      </c>
    </row>
    <row r="38" spans="1:8" x14ac:dyDescent="0.3">
      <c r="A38" s="192" t="s">
        <v>70</v>
      </c>
      <c r="B38" s="25" t="s">
        <v>312</v>
      </c>
      <c r="C38" s="25" t="s">
        <v>311</v>
      </c>
      <c r="D38" s="25" t="s">
        <v>256</v>
      </c>
      <c r="E38" s="25" t="s">
        <v>256</v>
      </c>
      <c r="F38" s="25" t="s">
        <v>1091</v>
      </c>
      <c r="G38" s="193">
        <f>VLOOKUP(C38,ADMINISTRATIVAS!$F$12:$L$76,7,FALSE)</f>
        <v>100</v>
      </c>
      <c r="H38" s="192" t="s">
        <v>70</v>
      </c>
    </row>
    <row r="39" spans="1:8" x14ac:dyDescent="0.3">
      <c r="A39" s="192" t="s">
        <v>67</v>
      </c>
      <c r="B39" s="25" t="s">
        <v>318</v>
      </c>
      <c r="C39" s="25" t="s">
        <v>317</v>
      </c>
      <c r="D39" s="25" t="s">
        <v>256</v>
      </c>
      <c r="E39" s="25" t="s">
        <v>256</v>
      </c>
      <c r="F39" s="25" t="s">
        <v>1091</v>
      </c>
      <c r="G39" s="193">
        <f>VLOOKUP(C39,ADMINISTRATIVAS!$F$12:$L$76,7,FALSE)</f>
        <v>100</v>
      </c>
      <c r="H39" s="192" t="s">
        <v>67</v>
      </c>
    </row>
    <row r="40" spans="1:8" x14ac:dyDescent="0.3">
      <c r="A40" s="192" t="s">
        <v>76</v>
      </c>
      <c r="B40" s="57" t="s">
        <v>889</v>
      </c>
      <c r="C40" s="25" t="s">
        <v>323</v>
      </c>
      <c r="D40" s="25" t="s">
        <v>256</v>
      </c>
      <c r="E40" s="25" t="s">
        <v>256</v>
      </c>
      <c r="F40" s="25" t="s">
        <v>1091</v>
      </c>
      <c r="G40" s="193">
        <f>VLOOKUP(C40,ADMINISTRATIVAS!$F$12:$L$76,7,FALSE)</f>
        <v>80</v>
      </c>
      <c r="H40" s="192" t="s">
        <v>76</v>
      </c>
    </row>
    <row r="41" spans="1:8" x14ac:dyDescent="0.3">
      <c r="A41" s="192" t="s">
        <v>76</v>
      </c>
      <c r="B41" s="57" t="s">
        <v>339</v>
      </c>
      <c r="C41" s="57" t="s">
        <v>338</v>
      </c>
      <c r="D41" s="25" t="s">
        <v>256</v>
      </c>
      <c r="E41" s="25" t="s">
        <v>256</v>
      </c>
      <c r="F41" s="25" t="s">
        <v>1091</v>
      </c>
      <c r="G41" s="193">
        <f>VLOOKUP(C41,ADMINISTRATIVAS!$F$12:$L$76,7,FALSE)</f>
        <v>60</v>
      </c>
      <c r="H41" s="192" t="s">
        <v>76</v>
      </c>
    </row>
    <row r="42" spans="1:8" x14ac:dyDescent="0.3">
      <c r="A42" s="192" t="s">
        <v>76</v>
      </c>
      <c r="B42" s="57" t="s">
        <v>356</v>
      </c>
      <c r="C42" s="25" t="s">
        <v>350</v>
      </c>
      <c r="D42" s="25" t="s">
        <v>256</v>
      </c>
      <c r="E42" s="25" t="s">
        <v>256</v>
      </c>
      <c r="F42" s="25" t="s">
        <v>1091</v>
      </c>
      <c r="G42" s="193">
        <f>VLOOKUP(C42,ADMINISTRATIVAS!$F$12:$L$76,7,FALSE)</f>
        <v>60</v>
      </c>
      <c r="H42" s="192" t="s">
        <v>76</v>
      </c>
    </row>
    <row r="43" spans="1:8" x14ac:dyDescent="0.3">
      <c r="A43" s="192" t="s">
        <v>76</v>
      </c>
      <c r="B43" s="57" t="s">
        <v>416</v>
      </c>
      <c r="C43" s="25" t="s">
        <v>350</v>
      </c>
      <c r="D43" s="25" t="s">
        <v>256</v>
      </c>
      <c r="E43" s="25" t="s">
        <v>256</v>
      </c>
      <c r="F43" s="25" t="s">
        <v>1091</v>
      </c>
      <c r="G43" s="193">
        <f>VLOOKUP(C43,ADMINISTRATIVAS!$F$12:$L$76,7,FALSE)</f>
        <v>60</v>
      </c>
      <c r="H43" s="192" t="s">
        <v>76</v>
      </c>
    </row>
    <row r="44" spans="1:8" x14ac:dyDescent="0.3">
      <c r="A44" s="192" t="s">
        <v>76</v>
      </c>
      <c r="B44" s="25" t="s">
        <v>356</v>
      </c>
      <c r="C44" s="25" t="s">
        <v>355</v>
      </c>
      <c r="D44" s="25" t="s">
        <v>256</v>
      </c>
      <c r="E44" s="25" t="s">
        <v>256</v>
      </c>
      <c r="F44" s="25" t="s">
        <v>1091</v>
      </c>
      <c r="G44" s="193">
        <f>VLOOKUP(C44,ADMINISTRATIVAS!$F$12:$L$76,7,FALSE)</f>
        <v>60</v>
      </c>
      <c r="H44" s="192" t="s">
        <v>76</v>
      </c>
    </row>
    <row r="45" spans="1:8" x14ac:dyDescent="0.3">
      <c r="A45" s="192" t="s">
        <v>67</v>
      </c>
      <c r="B45" s="25" t="s">
        <v>365</v>
      </c>
      <c r="C45" s="57" t="s">
        <v>364</v>
      </c>
      <c r="D45" s="25" t="s">
        <v>256</v>
      </c>
      <c r="E45" s="25" t="s">
        <v>256</v>
      </c>
      <c r="F45" s="25" t="s">
        <v>1091</v>
      </c>
      <c r="G45" s="193">
        <f>VLOOKUP(C45,ADMINISTRATIVAS!$F$12:$L$76,7,FALSE)</f>
        <v>60</v>
      </c>
      <c r="H45" s="192" t="s">
        <v>67</v>
      </c>
    </row>
    <row r="46" spans="1:8" x14ac:dyDescent="0.3">
      <c r="A46" s="192" t="s">
        <v>76</v>
      </c>
      <c r="B46" s="57" t="s">
        <v>1251</v>
      </c>
      <c r="C46" s="57" t="s">
        <v>370</v>
      </c>
      <c r="D46" s="25" t="s">
        <v>256</v>
      </c>
      <c r="E46" s="25" t="s">
        <v>256</v>
      </c>
      <c r="F46" s="25" t="s">
        <v>1091</v>
      </c>
      <c r="G46" s="193">
        <f>VLOOKUP(C46,ADMINISTRATIVAS!$F$12:$L$76,7,FALSE)</f>
        <v>60</v>
      </c>
      <c r="H46" s="192" t="s">
        <v>76</v>
      </c>
    </row>
    <row r="47" spans="1:8" x14ac:dyDescent="0.3">
      <c r="A47" s="192" t="s">
        <v>76</v>
      </c>
      <c r="B47" s="57" t="s">
        <v>1243</v>
      </c>
      <c r="C47" s="57" t="s">
        <v>370</v>
      </c>
      <c r="D47" s="25" t="s">
        <v>256</v>
      </c>
      <c r="E47" s="25" t="s">
        <v>256</v>
      </c>
      <c r="F47" s="25" t="s">
        <v>1091</v>
      </c>
      <c r="G47" s="193">
        <f>VLOOKUP(C47,ADMINISTRATIVAS!$F$12:$L$76,7,FALSE)</f>
        <v>60</v>
      </c>
      <c r="H47" s="192" t="s">
        <v>76</v>
      </c>
    </row>
    <row r="48" spans="1:8" x14ac:dyDescent="0.3">
      <c r="A48" s="192" t="s">
        <v>76</v>
      </c>
      <c r="B48" s="57" t="s">
        <v>1244</v>
      </c>
      <c r="C48" s="57" t="s">
        <v>370</v>
      </c>
      <c r="D48" s="25" t="s">
        <v>256</v>
      </c>
      <c r="E48" s="25" t="s">
        <v>256</v>
      </c>
      <c r="F48" s="25" t="s">
        <v>1091</v>
      </c>
      <c r="G48" s="193">
        <f>VLOOKUP(C48,ADMINISTRATIVAS!$F$12:$L$76,7,FALSE)</f>
        <v>60</v>
      </c>
      <c r="H48" s="192" t="s">
        <v>76</v>
      </c>
    </row>
    <row r="49" spans="1:8" x14ac:dyDescent="0.3">
      <c r="A49" s="192" t="s">
        <v>76</v>
      </c>
      <c r="B49" s="57" t="s">
        <v>1245</v>
      </c>
      <c r="C49" s="57" t="s">
        <v>370</v>
      </c>
      <c r="D49" s="25" t="s">
        <v>256</v>
      </c>
      <c r="E49" s="25" t="s">
        <v>256</v>
      </c>
      <c r="F49" s="25" t="s">
        <v>1091</v>
      </c>
      <c r="G49" s="193">
        <f>VLOOKUP(C49,ADMINISTRATIVAS!$F$12:$L$76,7,FALSE)</f>
        <v>60</v>
      </c>
      <c r="H49" s="192" t="s">
        <v>76</v>
      </c>
    </row>
    <row r="50" spans="1:8" x14ac:dyDescent="0.3">
      <c r="A50" s="192" t="s">
        <v>76</v>
      </c>
      <c r="B50" s="57" t="s">
        <v>1246</v>
      </c>
      <c r="C50" s="57" t="s">
        <v>370</v>
      </c>
      <c r="D50" s="25" t="s">
        <v>256</v>
      </c>
      <c r="E50" s="25" t="s">
        <v>256</v>
      </c>
      <c r="F50" s="25" t="s">
        <v>1091</v>
      </c>
      <c r="G50" s="193">
        <f>VLOOKUP(C50,ADMINISTRATIVAS!$F$12:$L$76,7,FALSE)</f>
        <v>60</v>
      </c>
      <c r="H50" s="192" t="s">
        <v>76</v>
      </c>
    </row>
    <row r="51" spans="1:8" x14ac:dyDescent="0.3">
      <c r="A51" s="192" t="s">
        <v>76</v>
      </c>
      <c r="B51" s="57" t="s">
        <v>356</v>
      </c>
      <c r="C51" s="25" t="s">
        <v>386</v>
      </c>
      <c r="D51" s="25" t="s">
        <v>256</v>
      </c>
      <c r="E51" s="25" t="s">
        <v>256</v>
      </c>
      <c r="F51" s="25" t="s">
        <v>1091</v>
      </c>
      <c r="G51" s="193">
        <f>VLOOKUP(C51,ADMINISTRATIVAS!$F$12:$L$76,7,FALSE)</f>
        <v>40</v>
      </c>
      <c r="H51" s="192" t="s">
        <v>76</v>
      </c>
    </row>
    <row r="52" spans="1:8" x14ac:dyDescent="0.3">
      <c r="A52" s="192" t="s">
        <v>76</v>
      </c>
      <c r="B52" s="57" t="s">
        <v>416</v>
      </c>
      <c r="C52" s="25" t="s">
        <v>386</v>
      </c>
      <c r="D52" s="25" t="s">
        <v>256</v>
      </c>
      <c r="E52" s="25" t="s">
        <v>256</v>
      </c>
      <c r="F52" s="25" t="s">
        <v>1091</v>
      </c>
      <c r="G52" s="193">
        <f>VLOOKUP(C52,ADMINISTRATIVAS!$F$12:$L$76,7,FALSE)</f>
        <v>40</v>
      </c>
      <c r="H52" s="192" t="s">
        <v>76</v>
      </c>
    </row>
    <row r="53" spans="1:8" x14ac:dyDescent="0.3">
      <c r="A53" s="192" t="s">
        <v>67</v>
      </c>
      <c r="B53" s="57" t="s">
        <v>1252</v>
      </c>
      <c r="C53" s="25" t="s">
        <v>397</v>
      </c>
      <c r="D53" s="25" t="s">
        <v>256</v>
      </c>
      <c r="E53" s="25" t="s">
        <v>256</v>
      </c>
      <c r="F53" s="25" t="s">
        <v>1091</v>
      </c>
      <c r="G53" s="193">
        <f>VLOOKUP(C53,ADMINISTRATIVAS!$F$12:$L$76,7,FALSE)</f>
        <v>80</v>
      </c>
      <c r="H53" s="192" t="s">
        <v>67</v>
      </c>
    </row>
    <row r="54" spans="1:8" x14ac:dyDescent="0.3">
      <c r="A54" s="192" t="s">
        <v>67</v>
      </c>
      <c r="B54" s="57" t="s">
        <v>1253</v>
      </c>
      <c r="C54" s="25" t="s">
        <v>397</v>
      </c>
      <c r="D54" s="25" t="s">
        <v>256</v>
      </c>
      <c r="E54" s="25" t="s">
        <v>256</v>
      </c>
      <c r="F54" s="25" t="s">
        <v>1091</v>
      </c>
      <c r="G54" s="193">
        <f>VLOOKUP(C54,ADMINISTRATIVAS!$F$12:$L$76,7,FALSE)</f>
        <v>80</v>
      </c>
      <c r="H54" s="192" t="s">
        <v>67</v>
      </c>
    </row>
    <row r="55" spans="1:8" x14ac:dyDescent="0.3">
      <c r="A55" s="192" t="s">
        <v>67</v>
      </c>
      <c r="B55" s="57" t="s">
        <v>1254</v>
      </c>
      <c r="C55" s="25" t="s">
        <v>397</v>
      </c>
      <c r="D55" s="25" t="s">
        <v>256</v>
      </c>
      <c r="E55" s="25" t="s">
        <v>256</v>
      </c>
      <c r="F55" s="25" t="s">
        <v>1091</v>
      </c>
      <c r="G55" s="193">
        <f>VLOOKUP(C55,ADMINISTRATIVAS!$F$12:$L$76,7,FALSE)</f>
        <v>80</v>
      </c>
      <c r="H55" s="192" t="s">
        <v>67</v>
      </c>
    </row>
    <row r="56" spans="1:8" x14ac:dyDescent="0.3">
      <c r="A56" s="192" t="s">
        <v>67</v>
      </c>
      <c r="B56" s="57" t="s">
        <v>1252</v>
      </c>
      <c r="C56" s="25" t="s">
        <v>404</v>
      </c>
      <c r="D56" s="25" t="s">
        <v>256</v>
      </c>
      <c r="E56" s="25" t="s">
        <v>256</v>
      </c>
      <c r="F56" s="25" t="s">
        <v>1091</v>
      </c>
      <c r="G56" s="193">
        <f>VLOOKUP(C56,ADMINISTRATIVAS!$F$12:$L$76,7,FALSE)</f>
        <v>80</v>
      </c>
      <c r="H56" s="192" t="s">
        <v>67</v>
      </c>
    </row>
    <row r="57" spans="1:8" x14ac:dyDescent="0.3">
      <c r="A57" s="192" t="s">
        <v>67</v>
      </c>
      <c r="B57" s="57" t="s">
        <v>1253</v>
      </c>
      <c r="C57" s="25" t="s">
        <v>404</v>
      </c>
      <c r="D57" s="25" t="s">
        <v>256</v>
      </c>
      <c r="E57" s="25" t="s">
        <v>256</v>
      </c>
      <c r="F57" s="25" t="s">
        <v>1091</v>
      </c>
      <c r="G57" s="193">
        <f>VLOOKUP(C57,ADMINISTRATIVAS!$F$12:$L$76,7,FALSE)</f>
        <v>80</v>
      </c>
      <c r="H57" s="192" t="s">
        <v>67</v>
      </c>
    </row>
    <row r="58" spans="1:8" x14ac:dyDescent="0.3">
      <c r="A58" s="192" t="s">
        <v>76</v>
      </c>
      <c r="B58" s="25" t="s">
        <v>416</v>
      </c>
      <c r="C58" s="25" t="s">
        <v>415</v>
      </c>
      <c r="D58" s="25" t="s">
        <v>256</v>
      </c>
      <c r="E58" s="25" t="s">
        <v>256</v>
      </c>
      <c r="F58" s="25" t="s">
        <v>1091</v>
      </c>
      <c r="G58" s="193">
        <f>VLOOKUP(C58,ADMINISTRATIVAS!$F$12:$L$76,7,FALSE)</f>
        <v>40</v>
      </c>
      <c r="H58" s="192" t="s">
        <v>76</v>
      </c>
    </row>
    <row r="59" spans="1:8" x14ac:dyDescent="0.3">
      <c r="A59" s="192" t="s">
        <v>76</v>
      </c>
      <c r="B59" s="57" t="s">
        <v>356</v>
      </c>
      <c r="C59" s="25" t="s">
        <v>430</v>
      </c>
      <c r="D59" s="25" t="s">
        <v>256</v>
      </c>
      <c r="E59" s="25" t="s">
        <v>256</v>
      </c>
      <c r="F59" s="25" t="s">
        <v>1091</v>
      </c>
      <c r="G59" s="193">
        <f>VLOOKUP(C59,ADMINISTRATIVAS!$F$12:$L$76,7,FALSE)</f>
        <v>80</v>
      </c>
      <c r="H59" s="192" t="s">
        <v>76</v>
      </c>
    </row>
    <row r="60" spans="1:8" x14ac:dyDescent="0.3">
      <c r="A60" s="192" t="s">
        <v>76</v>
      </c>
      <c r="B60" s="57" t="s">
        <v>741</v>
      </c>
      <c r="C60" s="25" t="s">
        <v>430</v>
      </c>
      <c r="D60" s="25" t="s">
        <v>256</v>
      </c>
      <c r="E60" s="25" t="s">
        <v>256</v>
      </c>
      <c r="F60" s="25" t="s">
        <v>1091</v>
      </c>
      <c r="G60" s="193">
        <f>VLOOKUP(C60,ADMINISTRATIVAS!$F$12:$L$76,7,FALSE)</f>
        <v>80</v>
      </c>
      <c r="H60" s="192" t="s">
        <v>76</v>
      </c>
    </row>
    <row r="61" spans="1:8" x14ac:dyDescent="0.3">
      <c r="A61" s="192" t="s">
        <v>76</v>
      </c>
      <c r="B61" s="57" t="s">
        <v>1255</v>
      </c>
      <c r="C61" s="25" t="s">
        <v>435</v>
      </c>
      <c r="D61" s="25" t="s">
        <v>256</v>
      </c>
      <c r="E61" s="25" t="s">
        <v>256</v>
      </c>
      <c r="F61" s="25" t="s">
        <v>1091</v>
      </c>
      <c r="G61" s="193">
        <f>VLOOKUP(C61,ADMINISTRATIVAS!$F$12:$L$76,7,FALSE)</f>
        <v>80</v>
      </c>
      <c r="H61" s="192" t="s">
        <v>76</v>
      </c>
    </row>
    <row r="62" spans="1:8" x14ac:dyDescent="0.3">
      <c r="A62" s="192" t="s">
        <v>76</v>
      </c>
      <c r="B62" s="57" t="s">
        <v>1256</v>
      </c>
      <c r="C62" s="25" t="s">
        <v>435</v>
      </c>
      <c r="D62" s="25" t="s">
        <v>256</v>
      </c>
      <c r="E62" s="25" t="s">
        <v>256</v>
      </c>
      <c r="F62" s="25" t="s">
        <v>1091</v>
      </c>
      <c r="G62" s="193">
        <f>VLOOKUP(C62,ADMINISTRATIVAS!$F$12:$L$76,7,FALSE)</f>
        <v>80</v>
      </c>
      <c r="H62" s="192" t="s">
        <v>76</v>
      </c>
    </row>
    <row r="63" spans="1:8" x14ac:dyDescent="0.3">
      <c r="A63" s="192" t="s">
        <v>76</v>
      </c>
      <c r="B63" s="57" t="s">
        <v>1257</v>
      </c>
      <c r="C63" s="25" t="s">
        <v>435</v>
      </c>
      <c r="D63" s="25" t="s">
        <v>256</v>
      </c>
      <c r="E63" s="25" t="s">
        <v>256</v>
      </c>
      <c r="F63" s="25" t="s">
        <v>1091</v>
      </c>
      <c r="G63" s="193">
        <f>VLOOKUP(C63,ADMINISTRATIVAS!$F$12:$L$76,7,FALSE)</f>
        <v>80</v>
      </c>
      <c r="H63" s="192" t="s">
        <v>76</v>
      </c>
    </row>
    <row r="64" spans="1:8" x14ac:dyDescent="0.3">
      <c r="A64" s="192" t="s">
        <v>76</v>
      </c>
      <c r="B64" s="57" t="s">
        <v>356</v>
      </c>
      <c r="C64" s="25" t="s">
        <v>435</v>
      </c>
      <c r="D64" s="25" t="s">
        <v>256</v>
      </c>
      <c r="E64" s="25" t="s">
        <v>256</v>
      </c>
      <c r="F64" s="25" t="s">
        <v>1091</v>
      </c>
      <c r="G64" s="193">
        <f>VLOOKUP(C64,ADMINISTRATIVAS!$F$12:$L$76,7,FALSE)</f>
        <v>80</v>
      </c>
      <c r="H64" s="192" t="s">
        <v>76</v>
      </c>
    </row>
    <row r="65" spans="1:8" x14ac:dyDescent="0.3">
      <c r="A65" s="192" t="s">
        <v>76</v>
      </c>
      <c r="B65" s="57" t="s">
        <v>1258</v>
      </c>
      <c r="C65" s="25" t="s">
        <v>435</v>
      </c>
      <c r="D65" s="25" t="s">
        <v>256</v>
      </c>
      <c r="E65" s="25" t="s">
        <v>256</v>
      </c>
      <c r="F65" s="25" t="s">
        <v>1091</v>
      </c>
      <c r="G65" s="193">
        <f>VLOOKUP(C65,ADMINISTRATIVAS!$F$12:$L$76,7,FALSE)</f>
        <v>80</v>
      </c>
      <c r="H65" s="192" t="s">
        <v>76</v>
      </c>
    </row>
    <row r="66" spans="1:8" x14ac:dyDescent="0.3">
      <c r="A66" s="192" t="s">
        <v>76</v>
      </c>
      <c r="B66" s="57" t="s">
        <v>741</v>
      </c>
      <c r="C66" s="25" t="s">
        <v>435</v>
      </c>
      <c r="D66" s="25" t="s">
        <v>256</v>
      </c>
      <c r="E66" s="25" t="s">
        <v>256</v>
      </c>
      <c r="F66" s="25" t="s">
        <v>1091</v>
      </c>
      <c r="G66" s="193">
        <f>VLOOKUP(C66,ADMINISTRATIVAS!$F$12:$L$76,7,FALSE)</f>
        <v>80</v>
      </c>
      <c r="H66" s="192" t="s">
        <v>76</v>
      </c>
    </row>
    <row r="67" spans="1:8" x14ac:dyDescent="0.3">
      <c r="A67" s="192" t="s">
        <v>76</v>
      </c>
      <c r="B67" s="57" t="s">
        <v>1257</v>
      </c>
      <c r="C67" s="25" t="s">
        <v>443</v>
      </c>
      <c r="D67" s="25" t="s">
        <v>256</v>
      </c>
      <c r="E67" s="25" t="s">
        <v>256</v>
      </c>
      <c r="F67" s="25" t="s">
        <v>1091</v>
      </c>
      <c r="G67" s="193">
        <f>VLOOKUP(C67,ADMINISTRATIVAS!$F$12:$L$76,7,FALSE)</f>
        <v>80</v>
      </c>
      <c r="H67" s="192" t="s">
        <v>76</v>
      </c>
    </row>
    <row r="68" spans="1:8" x14ac:dyDescent="0.3">
      <c r="A68" s="192" t="s">
        <v>76</v>
      </c>
      <c r="B68" s="57" t="s">
        <v>1258</v>
      </c>
      <c r="C68" s="25" t="s">
        <v>443</v>
      </c>
      <c r="D68" s="25" t="s">
        <v>256</v>
      </c>
      <c r="E68" s="25" t="s">
        <v>256</v>
      </c>
      <c r="F68" s="25" t="s">
        <v>1091</v>
      </c>
      <c r="G68" s="193">
        <f>VLOOKUP(C68,ADMINISTRATIVAS!$F$12:$L$76,7,FALSE)</f>
        <v>80</v>
      </c>
      <c r="H68" s="192" t="s">
        <v>76</v>
      </c>
    </row>
    <row r="69" spans="1:8" x14ac:dyDescent="0.3">
      <c r="A69" s="192" t="s">
        <v>76</v>
      </c>
      <c r="B69" s="57" t="s">
        <v>741</v>
      </c>
      <c r="C69" s="25" t="s">
        <v>443</v>
      </c>
      <c r="D69" s="25" t="s">
        <v>256</v>
      </c>
      <c r="E69" s="25" t="s">
        <v>256</v>
      </c>
      <c r="F69" s="25" t="s">
        <v>1091</v>
      </c>
      <c r="G69" s="193">
        <f>VLOOKUP(C69,ADMINISTRATIVAS!$F$12:$L$76,7,FALSE)</f>
        <v>80</v>
      </c>
      <c r="H69" s="192" t="s">
        <v>76</v>
      </c>
    </row>
    <row r="70" spans="1:8" x14ac:dyDescent="0.3">
      <c r="A70" s="192" t="s">
        <v>76</v>
      </c>
      <c r="B70" s="57" t="s">
        <v>1257</v>
      </c>
      <c r="C70" s="25" t="s">
        <v>448</v>
      </c>
      <c r="D70" s="25" t="s">
        <v>256</v>
      </c>
      <c r="E70" s="25" t="s">
        <v>256</v>
      </c>
      <c r="F70" s="25" t="s">
        <v>1091</v>
      </c>
      <c r="G70" s="193">
        <f>VLOOKUP(C70,ADMINISTRATIVAS!$F$12:$L$76,7,FALSE)</f>
        <v>60</v>
      </c>
      <c r="H70" s="192" t="s">
        <v>76</v>
      </c>
    </row>
    <row r="71" spans="1:8" x14ac:dyDescent="0.3">
      <c r="A71" s="192" t="s">
        <v>76</v>
      </c>
      <c r="B71" s="57" t="s">
        <v>1258</v>
      </c>
      <c r="C71" s="25" t="s">
        <v>448</v>
      </c>
      <c r="D71" s="25" t="s">
        <v>256</v>
      </c>
      <c r="E71" s="25" t="s">
        <v>256</v>
      </c>
      <c r="F71" s="25" t="s">
        <v>1091</v>
      </c>
      <c r="G71" s="193">
        <f>VLOOKUP(C71,ADMINISTRATIVAS!$F$12:$L$76,7,FALSE)</f>
        <v>60</v>
      </c>
      <c r="H71" s="192" t="s">
        <v>76</v>
      </c>
    </row>
    <row r="72" spans="1:8" x14ac:dyDescent="0.3">
      <c r="A72" s="192" t="s">
        <v>76</v>
      </c>
      <c r="B72" s="57" t="s">
        <v>1257</v>
      </c>
      <c r="C72" s="25" t="s">
        <v>453</v>
      </c>
      <c r="D72" s="25" t="s">
        <v>256</v>
      </c>
      <c r="E72" s="25" t="s">
        <v>256</v>
      </c>
      <c r="F72" s="25" t="s">
        <v>1091</v>
      </c>
      <c r="G72" s="193">
        <f>VLOOKUP(C72,ADMINISTRATIVAS!$F$12:$L$76,7,FALSE)</f>
        <v>60</v>
      </c>
      <c r="H72" s="192" t="s">
        <v>76</v>
      </c>
    </row>
    <row r="73" spans="1:8" x14ac:dyDescent="0.3">
      <c r="A73" s="192" t="s">
        <v>76</v>
      </c>
      <c r="B73" s="57" t="s">
        <v>741</v>
      </c>
      <c r="C73" s="25" t="s">
        <v>453</v>
      </c>
      <c r="D73" s="25" t="s">
        <v>256</v>
      </c>
      <c r="E73" s="25" t="s">
        <v>256</v>
      </c>
      <c r="F73" s="25" t="s">
        <v>1091</v>
      </c>
      <c r="G73" s="193">
        <f>VLOOKUP(C73,ADMINISTRATIVAS!$F$12:$L$76,7,FALSE)</f>
        <v>60</v>
      </c>
      <c r="H73" s="192" t="s">
        <v>76</v>
      </c>
    </row>
    <row r="74" spans="1:8" x14ac:dyDescent="0.3">
      <c r="A74" s="192" t="s">
        <v>76</v>
      </c>
      <c r="B74" s="25" t="s">
        <v>356</v>
      </c>
      <c r="C74" s="25" t="s">
        <v>548</v>
      </c>
      <c r="D74" s="25" t="s">
        <v>256</v>
      </c>
      <c r="E74" s="25" t="s">
        <v>256</v>
      </c>
      <c r="F74" s="25" t="s">
        <v>1114</v>
      </c>
      <c r="G74" s="193">
        <f>VLOOKUP(C74,TECNICAS!$E$12:$K$117,7,FALSE)</f>
        <v>80</v>
      </c>
      <c r="H74" s="192" t="s">
        <v>76</v>
      </c>
    </row>
    <row r="75" spans="1:8" x14ac:dyDescent="0.3">
      <c r="A75" s="192" t="s">
        <v>76</v>
      </c>
      <c r="B75" s="57" t="s">
        <v>1249</v>
      </c>
      <c r="C75" s="25" t="s">
        <v>553</v>
      </c>
      <c r="D75" s="25" t="s">
        <v>256</v>
      </c>
      <c r="E75" s="25" t="s">
        <v>256</v>
      </c>
      <c r="F75" s="25" t="s">
        <v>1114</v>
      </c>
      <c r="G75" s="193">
        <f>VLOOKUP(C75,TECNICAS!$E$12:$K$117,7,FALSE)</f>
        <v>80</v>
      </c>
      <c r="H75" s="192" t="s">
        <v>76</v>
      </c>
    </row>
    <row r="76" spans="1:8" x14ac:dyDescent="0.3">
      <c r="A76" s="192" t="s">
        <v>76</v>
      </c>
      <c r="B76" s="57" t="s">
        <v>356</v>
      </c>
      <c r="C76" s="25" t="s">
        <v>553</v>
      </c>
      <c r="D76" s="25" t="s">
        <v>256</v>
      </c>
      <c r="E76" s="25" t="s">
        <v>256</v>
      </c>
      <c r="F76" s="25" t="s">
        <v>1114</v>
      </c>
      <c r="G76" s="193">
        <f>VLOOKUP(C76,TECNICAS!$E$12:$K$117,7,FALSE)</f>
        <v>80</v>
      </c>
      <c r="H76" s="192" t="s">
        <v>76</v>
      </c>
    </row>
    <row r="77" spans="1:8" x14ac:dyDescent="0.3">
      <c r="A77" s="192" t="s">
        <v>76</v>
      </c>
      <c r="B77" s="57" t="s">
        <v>1259</v>
      </c>
      <c r="C77" s="25" t="s">
        <v>553</v>
      </c>
      <c r="D77" s="25" t="s">
        <v>256</v>
      </c>
      <c r="E77" s="25" t="s">
        <v>256</v>
      </c>
      <c r="F77" s="25" t="s">
        <v>1114</v>
      </c>
      <c r="G77" s="193">
        <f>VLOOKUP(C77,TECNICAS!$E$12:$K$117,7,FALSE)</f>
        <v>80</v>
      </c>
      <c r="H77" s="192" t="s">
        <v>76</v>
      </c>
    </row>
    <row r="78" spans="1:8" x14ac:dyDescent="0.3">
      <c r="A78" s="192" t="s">
        <v>76</v>
      </c>
      <c r="B78" s="25" t="s">
        <v>565</v>
      </c>
      <c r="C78" s="57" t="s">
        <v>564</v>
      </c>
      <c r="D78" s="25" t="s">
        <v>256</v>
      </c>
      <c r="E78" s="25" t="s">
        <v>256</v>
      </c>
      <c r="F78" s="25" t="s">
        <v>1114</v>
      </c>
      <c r="G78" s="193">
        <f>VLOOKUP(C78,TECNICAS!$E$12:$K$117,7,FALSE)</f>
        <v>60</v>
      </c>
      <c r="H78" s="192" t="s">
        <v>76</v>
      </c>
    </row>
    <row r="79" spans="1:8" x14ac:dyDescent="0.3">
      <c r="A79" s="192" t="s">
        <v>76</v>
      </c>
      <c r="B79" s="25" t="s">
        <v>565</v>
      </c>
      <c r="C79" s="57" t="s">
        <v>570</v>
      </c>
      <c r="D79" s="25" t="s">
        <v>256</v>
      </c>
      <c r="E79" s="25" t="s">
        <v>256</v>
      </c>
      <c r="F79" s="25" t="s">
        <v>1114</v>
      </c>
      <c r="G79" s="193">
        <f>VLOOKUP(C79,TECNICAS!$E$12:$K$117,7,FALSE)</f>
        <v>60</v>
      </c>
      <c r="H79" s="192" t="s">
        <v>76</v>
      </c>
    </row>
    <row r="80" spans="1:8" x14ac:dyDescent="0.3">
      <c r="A80" s="192" t="s">
        <v>76</v>
      </c>
      <c r="B80" s="57" t="s">
        <v>1249</v>
      </c>
      <c r="C80" s="57" t="s">
        <v>576</v>
      </c>
      <c r="D80" s="25" t="s">
        <v>256</v>
      </c>
      <c r="E80" s="25" t="s">
        <v>256</v>
      </c>
      <c r="F80" s="25" t="s">
        <v>1114</v>
      </c>
      <c r="G80" s="193">
        <f>VLOOKUP(C80,TECNICAS!$E$12:$K$117,7,FALSE)</f>
        <v>20</v>
      </c>
      <c r="H80" s="192" t="s">
        <v>76</v>
      </c>
    </row>
    <row r="81" spans="1:8" x14ac:dyDescent="0.3">
      <c r="A81" s="192" t="s">
        <v>76</v>
      </c>
      <c r="B81" s="57" t="s">
        <v>356</v>
      </c>
      <c r="C81" s="57" t="s">
        <v>576</v>
      </c>
      <c r="D81" s="25" t="s">
        <v>256</v>
      </c>
      <c r="E81" s="25" t="s">
        <v>256</v>
      </c>
      <c r="F81" s="25" t="s">
        <v>1114</v>
      </c>
      <c r="G81" s="193">
        <f>VLOOKUP(C81,TECNICAS!$E$12:$K$117,7,FALSE)</f>
        <v>20</v>
      </c>
      <c r="H81" s="192" t="s">
        <v>76</v>
      </c>
    </row>
    <row r="82" spans="1:8" x14ac:dyDescent="0.3">
      <c r="A82" s="192" t="s">
        <v>76</v>
      </c>
      <c r="B82" s="25" t="s">
        <v>565</v>
      </c>
      <c r="C82" s="57" t="s">
        <v>582</v>
      </c>
      <c r="D82" s="25" t="s">
        <v>256</v>
      </c>
      <c r="E82" s="25" t="s">
        <v>256</v>
      </c>
      <c r="F82" s="25" t="s">
        <v>1114</v>
      </c>
      <c r="G82" s="193">
        <f>VLOOKUP(C82,TECNICAS!$E$12:$K$117,7,FALSE)</f>
        <v>0</v>
      </c>
      <c r="H82" s="192" t="s">
        <v>76</v>
      </c>
    </row>
    <row r="83" spans="1:8" x14ac:dyDescent="0.3">
      <c r="A83" s="192" t="s">
        <v>76</v>
      </c>
      <c r="B83" s="25" t="s">
        <v>565</v>
      </c>
      <c r="C83" s="57" t="s">
        <v>602</v>
      </c>
      <c r="D83" s="25" t="s">
        <v>256</v>
      </c>
      <c r="E83" s="25" t="s">
        <v>256</v>
      </c>
      <c r="F83" s="25" t="s">
        <v>1114</v>
      </c>
      <c r="G83" s="193">
        <f>VLOOKUP(C83,TECNICAS!$E$12:$K$117,7,FALSE)</f>
        <v>60</v>
      </c>
      <c r="H83" s="192" t="s">
        <v>76</v>
      </c>
    </row>
    <row r="84" spans="1:8" x14ac:dyDescent="0.3">
      <c r="A84" s="192" t="s">
        <v>76</v>
      </c>
      <c r="B84" s="57" t="s">
        <v>1249</v>
      </c>
      <c r="C84" s="57" t="s">
        <v>611</v>
      </c>
      <c r="D84" s="25" t="s">
        <v>256</v>
      </c>
      <c r="E84" s="25" t="s">
        <v>256</v>
      </c>
      <c r="F84" s="25" t="s">
        <v>1114</v>
      </c>
      <c r="G84" s="193">
        <f>VLOOKUP(C84,TECNICAS!$E$12:$K$117,7,FALSE)</f>
        <v>80</v>
      </c>
      <c r="H84" s="192" t="s">
        <v>76</v>
      </c>
    </row>
    <row r="85" spans="1:8" x14ac:dyDescent="0.3">
      <c r="A85" s="192" t="s">
        <v>76</v>
      </c>
      <c r="B85" s="57" t="s">
        <v>356</v>
      </c>
      <c r="C85" s="57" t="s">
        <v>611</v>
      </c>
      <c r="D85" s="25" t="s">
        <v>256</v>
      </c>
      <c r="E85" s="25" t="s">
        <v>256</v>
      </c>
      <c r="F85" s="25" t="s">
        <v>1114</v>
      </c>
      <c r="G85" s="193">
        <f>VLOOKUP(C85,TECNICAS!$E$12:$K$117,7,FALSE)</f>
        <v>80</v>
      </c>
      <c r="H85" s="192" t="s">
        <v>76</v>
      </c>
    </row>
    <row r="86" spans="1:8" x14ac:dyDescent="0.3">
      <c r="A86" s="192" t="s">
        <v>76</v>
      </c>
      <c r="B86" s="25" t="s">
        <v>565</v>
      </c>
      <c r="C86" s="57" t="s">
        <v>616</v>
      </c>
      <c r="D86" s="25" t="s">
        <v>256</v>
      </c>
      <c r="E86" s="25" t="s">
        <v>256</v>
      </c>
      <c r="F86" s="25" t="s">
        <v>1114</v>
      </c>
      <c r="G86" s="193">
        <f>VLOOKUP(C86,TECNICAS!$E$12:$K$117,7,FALSE)</f>
        <v>60</v>
      </c>
      <c r="H86" s="192" t="s">
        <v>76</v>
      </c>
    </row>
    <row r="87" spans="1:8" x14ac:dyDescent="0.3">
      <c r="A87" s="192" t="s">
        <v>76</v>
      </c>
      <c r="B87" s="25" t="s">
        <v>565</v>
      </c>
      <c r="C87" s="57" t="s">
        <v>621</v>
      </c>
      <c r="D87" s="25" t="s">
        <v>256</v>
      </c>
      <c r="E87" s="25" t="s">
        <v>256</v>
      </c>
      <c r="F87" s="25" t="s">
        <v>1114</v>
      </c>
      <c r="G87" s="193">
        <f>VLOOKUP(C87,TECNICAS!$E$12:$K$117,7,FALSE)</f>
        <v>80</v>
      </c>
      <c r="H87" s="192" t="s">
        <v>76</v>
      </c>
    </row>
    <row r="88" spans="1:8" x14ac:dyDescent="0.3">
      <c r="A88" s="192" t="s">
        <v>76</v>
      </c>
      <c r="B88" s="57" t="s">
        <v>1249</v>
      </c>
      <c r="C88" s="57" t="s">
        <v>626</v>
      </c>
      <c r="D88" s="25" t="s">
        <v>256</v>
      </c>
      <c r="E88" s="25" t="s">
        <v>256</v>
      </c>
      <c r="F88" s="25" t="s">
        <v>1114</v>
      </c>
      <c r="G88" s="193">
        <f>VLOOKUP(C88,TECNICAS!$E$12:$K$117,7,FALSE)</f>
        <v>60</v>
      </c>
      <c r="H88" s="192" t="s">
        <v>76</v>
      </c>
    </row>
    <row r="89" spans="1:8" x14ac:dyDescent="0.3">
      <c r="A89" s="192" t="s">
        <v>76</v>
      </c>
      <c r="B89" s="57" t="s">
        <v>356</v>
      </c>
      <c r="C89" s="57" t="s">
        <v>626</v>
      </c>
      <c r="D89" s="25" t="s">
        <v>256</v>
      </c>
      <c r="E89" s="25" t="s">
        <v>256</v>
      </c>
      <c r="F89" s="25" t="s">
        <v>1114</v>
      </c>
      <c r="G89" s="193">
        <f>VLOOKUP(C89,TECNICAS!$E$12:$K$117,7,FALSE)</f>
        <v>60</v>
      </c>
      <c r="H89" s="192" t="s">
        <v>76</v>
      </c>
    </row>
    <row r="90" spans="1:8" x14ac:dyDescent="0.3">
      <c r="A90" s="192" t="s">
        <v>76</v>
      </c>
      <c r="B90" s="25" t="s">
        <v>356</v>
      </c>
      <c r="C90" s="57" t="s">
        <v>631</v>
      </c>
      <c r="D90" s="25" t="s">
        <v>256</v>
      </c>
      <c r="E90" s="25" t="s">
        <v>256</v>
      </c>
      <c r="F90" s="25" t="s">
        <v>1114</v>
      </c>
      <c r="G90" s="193">
        <f>VLOOKUP(C90,TECNICAS!$E$12:$K$117,7,FALSE)</f>
        <v>0</v>
      </c>
      <c r="H90" s="192" t="s">
        <v>76</v>
      </c>
    </row>
    <row r="91" spans="1:8" x14ac:dyDescent="0.3">
      <c r="A91" s="192" t="s">
        <v>76</v>
      </c>
      <c r="B91" s="25" t="s">
        <v>656</v>
      </c>
      <c r="C91" s="57" t="s">
        <v>655</v>
      </c>
      <c r="D91" s="25" t="s">
        <v>256</v>
      </c>
      <c r="E91" s="25" t="s">
        <v>256</v>
      </c>
      <c r="F91" s="25" t="s">
        <v>1114</v>
      </c>
      <c r="G91" s="193">
        <f>VLOOKUP(C91,TECNICAS!$E$12:$K$117,7,FALSE)</f>
        <v>60</v>
      </c>
      <c r="H91" s="192" t="s">
        <v>76</v>
      </c>
    </row>
    <row r="92" spans="1:8" x14ac:dyDescent="0.3">
      <c r="A92" s="192" t="s">
        <v>76</v>
      </c>
      <c r="B92" s="57" t="s">
        <v>656</v>
      </c>
      <c r="C92" s="57" t="s">
        <v>662</v>
      </c>
      <c r="D92" s="25" t="s">
        <v>256</v>
      </c>
      <c r="E92" s="25" t="s">
        <v>256</v>
      </c>
      <c r="F92" s="25" t="s">
        <v>1114</v>
      </c>
      <c r="G92" s="193">
        <f>VLOOKUP(C92,TECNICAS!$E$12:$K$117,7,FALSE)</f>
        <v>60</v>
      </c>
      <c r="H92" s="192" t="s">
        <v>76</v>
      </c>
    </row>
    <row r="93" spans="1:8" x14ac:dyDescent="0.3">
      <c r="A93" s="192" t="s">
        <v>76</v>
      </c>
      <c r="B93" s="57" t="s">
        <v>719</v>
      </c>
      <c r="C93" s="57" t="s">
        <v>662</v>
      </c>
      <c r="D93" s="25" t="s">
        <v>256</v>
      </c>
      <c r="E93" s="25" t="s">
        <v>256</v>
      </c>
      <c r="F93" s="25" t="s">
        <v>1114</v>
      </c>
      <c r="G93" s="193">
        <f>VLOOKUP(C93,TECNICAS!$E$12:$K$117,7,FALSE)</f>
        <v>60</v>
      </c>
      <c r="H93" s="192" t="s">
        <v>76</v>
      </c>
    </row>
    <row r="94" spans="1:8" x14ac:dyDescent="0.3">
      <c r="A94" s="192" t="s">
        <v>67</v>
      </c>
      <c r="B94" s="57" t="s">
        <v>479</v>
      </c>
      <c r="C94" s="57" t="s">
        <v>674</v>
      </c>
      <c r="D94" s="25" t="s">
        <v>256</v>
      </c>
      <c r="E94" s="25" t="s">
        <v>256</v>
      </c>
      <c r="F94" s="25" t="s">
        <v>1114</v>
      </c>
      <c r="G94" s="193">
        <f>VLOOKUP(C94,TECNICAS!$E$12:$K$117,7,FALSE)</f>
        <v>60</v>
      </c>
      <c r="H94" s="192" t="s">
        <v>67</v>
      </c>
    </row>
    <row r="95" spans="1:8" x14ac:dyDescent="0.3">
      <c r="A95" s="192" t="s">
        <v>76</v>
      </c>
      <c r="B95" s="57" t="s">
        <v>656</v>
      </c>
      <c r="C95" s="57" t="s">
        <v>674</v>
      </c>
      <c r="D95" s="25" t="s">
        <v>256</v>
      </c>
      <c r="E95" s="25" t="s">
        <v>256</v>
      </c>
      <c r="F95" s="25" t="s">
        <v>1114</v>
      </c>
      <c r="G95" s="193">
        <f>VLOOKUP(C95,TECNICAS!$E$12:$K$117,7,FALSE)</f>
        <v>60</v>
      </c>
      <c r="H95" s="192" t="s">
        <v>76</v>
      </c>
    </row>
    <row r="96" spans="1:8" x14ac:dyDescent="0.3">
      <c r="A96" s="192" t="s">
        <v>76</v>
      </c>
      <c r="B96" s="57" t="s">
        <v>695</v>
      </c>
      <c r="C96" s="57" t="s">
        <v>674</v>
      </c>
      <c r="D96" s="25" t="s">
        <v>256</v>
      </c>
      <c r="E96" s="25" t="s">
        <v>256</v>
      </c>
      <c r="F96" s="25" t="s">
        <v>1114</v>
      </c>
      <c r="G96" s="193">
        <f>VLOOKUP(C96,TECNICAS!$E$12:$K$117,7,FALSE)</f>
        <v>60</v>
      </c>
      <c r="H96" s="192" t="s">
        <v>76</v>
      </c>
    </row>
    <row r="97" spans="1:8" x14ac:dyDescent="0.3">
      <c r="A97" s="192" t="s">
        <v>76</v>
      </c>
      <c r="B97" s="25" t="s">
        <v>656</v>
      </c>
      <c r="C97" s="57" t="s">
        <v>685</v>
      </c>
      <c r="D97" s="25" t="s">
        <v>256</v>
      </c>
      <c r="E97" s="25" t="s">
        <v>256</v>
      </c>
      <c r="F97" s="25" t="s">
        <v>1114</v>
      </c>
      <c r="G97" s="193">
        <f>VLOOKUP(C97,TECNICAS!$E$12:$K$117,7,FALSE)</f>
        <v>60</v>
      </c>
      <c r="H97" s="192" t="s">
        <v>76</v>
      </c>
    </row>
    <row r="98" spans="1:8" x14ac:dyDescent="0.3">
      <c r="A98" s="192" t="s">
        <v>76</v>
      </c>
      <c r="B98" s="25" t="s">
        <v>695</v>
      </c>
      <c r="C98" s="57" t="s">
        <v>694</v>
      </c>
      <c r="D98" s="25" t="s">
        <v>256</v>
      </c>
      <c r="E98" s="25" t="s">
        <v>256</v>
      </c>
      <c r="F98" s="25" t="s">
        <v>1114</v>
      </c>
      <c r="G98" s="193">
        <f>VLOOKUP(C98,TECNICAS!$E$12:$K$117,7,FALSE)</f>
        <v>80</v>
      </c>
      <c r="H98" s="192" t="s">
        <v>76</v>
      </c>
    </row>
    <row r="99" spans="1:8" x14ac:dyDescent="0.3">
      <c r="A99" s="192" t="s">
        <v>67</v>
      </c>
      <c r="B99" s="57" t="s">
        <v>760</v>
      </c>
      <c r="C99" s="57" t="s">
        <v>700</v>
      </c>
      <c r="D99" s="25" t="s">
        <v>256</v>
      </c>
      <c r="E99" s="25" t="s">
        <v>256</v>
      </c>
      <c r="F99" s="25" t="s">
        <v>1114</v>
      </c>
      <c r="G99" s="193">
        <f>VLOOKUP(C99,TECNICAS!$E$12:$K$117,7,FALSE)</f>
        <v>80</v>
      </c>
      <c r="H99" s="192" t="s">
        <v>67</v>
      </c>
    </row>
    <row r="100" spans="1:8" x14ac:dyDescent="0.3">
      <c r="A100" s="192" t="s">
        <v>76</v>
      </c>
      <c r="B100" s="57" t="s">
        <v>695</v>
      </c>
      <c r="C100" s="57" t="s">
        <v>700</v>
      </c>
      <c r="D100" s="25" t="s">
        <v>256</v>
      </c>
      <c r="E100" s="25" t="s">
        <v>256</v>
      </c>
      <c r="F100" s="25" t="s">
        <v>1114</v>
      </c>
      <c r="G100" s="193">
        <f>VLOOKUP(C100,TECNICAS!$E$12:$K$117,7,FALSE)</f>
        <v>80</v>
      </c>
      <c r="H100" s="192" t="s">
        <v>76</v>
      </c>
    </row>
    <row r="101" spans="1:8" x14ac:dyDescent="0.3">
      <c r="A101" s="192" t="s">
        <v>67</v>
      </c>
      <c r="B101" s="57" t="s">
        <v>760</v>
      </c>
      <c r="C101" s="57" t="s">
        <v>706</v>
      </c>
      <c r="D101" s="25" t="s">
        <v>256</v>
      </c>
      <c r="E101" s="25" t="s">
        <v>256</v>
      </c>
      <c r="F101" s="25" t="s">
        <v>1114</v>
      </c>
      <c r="G101" s="193">
        <f>VLOOKUP(C101,TECNICAS!$E$12:$K$117,7,FALSE)</f>
        <v>80</v>
      </c>
      <c r="H101" s="192" t="s">
        <v>67</v>
      </c>
    </row>
    <row r="102" spans="1:8" x14ac:dyDescent="0.3">
      <c r="A102" s="192" t="s">
        <v>76</v>
      </c>
      <c r="B102" s="57" t="s">
        <v>656</v>
      </c>
      <c r="C102" s="57" t="s">
        <v>706</v>
      </c>
      <c r="D102" s="25" t="s">
        <v>256</v>
      </c>
      <c r="E102" s="25" t="s">
        <v>256</v>
      </c>
      <c r="F102" s="25" t="s">
        <v>1114</v>
      </c>
      <c r="G102" s="193">
        <f>VLOOKUP(C102,TECNICAS!$E$12:$K$117,7,FALSE)</f>
        <v>80</v>
      </c>
      <c r="H102" s="192" t="s">
        <v>76</v>
      </c>
    </row>
    <row r="103" spans="1:8" x14ac:dyDescent="0.3">
      <c r="A103" s="192" t="s">
        <v>76</v>
      </c>
      <c r="B103" s="57" t="s">
        <v>695</v>
      </c>
      <c r="C103" s="57" t="s">
        <v>706</v>
      </c>
      <c r="D103" s="25" t="s">
        <v>256</v>
      </c>
      <c r="E103" s="25" t="s">
        <v>256</v>
      </c>
      <c r="F103" s="25" t="s">
        <v>1114</v>
      </c>
      <c r="G103" s="193">
        <f>VLOOKUP(C103,TECNICAS!$E$12:$K$117,7,FALSE)</f>
        <v>80</v>
      </c>
      <c r="H103" s="192" t="s">
        <v>76</v>
      </c>
    </row>
    <row r="104" spans="1:8" x14ac:dyDescent="0.3">
      <c r="A104" s="192" t="s">
        <v>76</v>
      </c>
      <c r="B104" s="57" t="s">
        <v>719</v>
      </c>
      <c r="C104" s="57" t="s">
        <v>712</v>
      </c>
      <c r="D104" s="25" t="s">
        <v>256</v>
      </c>
      <c r="E104" s="25" t="s">
        <v>256</v>
      </c>
      <c r="F104" s="25" t="s">
        <v>1114</v>
      </c>
      <c r="G104" s="193">
        <f>VLOOKUP(C104,TECNICAS!$E$12:$K$117,7,FALSE)</f>
        <v>80</v>
      </c>
      <c r="H104" s="192" t="s">
        <v>76</v>
      </c>
    </row>
    <row r="105" spans="1:8" x14ac:dyDescent="0.3">
      <c r="A105" s="192" t="s">
        <v>76</v>
      </c>
      <c r="B105" s="57" t="s">
        <v>1260</v>
      </c>
      <c r="C105" s="57" t="s">
        <v>712</v>
      </c>
      <c r="D105" s="25" t="s">
        <v>256</v>
      </c>
      <c r="E105" s="25" t="s">
        <v>256</v>
      </c>
      <c r="F105" s="25" t="s">
        <v>1114</v>
      </c>
      <c r="G105" s="193">
        <f>VLOOKUP(C105,TECNICAS!$E$12:$K$117,7,FALSE)</f>
        <v>80</v>
      </c>
      <c r="H105" s="192" t="s">
        <v>76</v>
      </c>
    </row>
    <row r="106" spans="1:8" x14ac:dyDescent="0.3">
      <c r="A106" s="192" t="s">
        <v>76</v>
      </c>
      <c r="B106" s="57" t="s">
        <v>719</v>
      </c>
      <c r="C106" s="57" t="s">
        <v>718</v>
      </c>
      <c r="D106" s="25" t="s">
        <v>256</v>
      </c>
      <c r="E106" s="25" t="s">
        <v>256</v>
      </c>
      <c r="F106" s="25" t="s">
        <v>1114</v>
      </c>
      <c r="G106" s="193">
        <f>VLOOKUP(C106,TECNICAS!$E$12:$K$117,7,FALSE)</f>
        <v>60</v>
      </c>
      <c r="H106" s="192" t="s">
        <v>76</v>
      </c>
    </row>
    <row r="107" spans="1:8" x14ac:dyDescent="0.3">
      <c r="A107" s="192" t="s">
        <v>67</v>
      </c>
      <c r="B107" s="25" t="s">
        <v>725</v>
      </c>
      <c r="C107" s="57" t="s">
        <v>724</v>
      </c>
      <c r="D107" s="25" t="s">
        <v>256</v>
      </c>
      <c r="E107" s="25" t="s">
        <v>256</v>
      </c>
      <c r="F107" s="25" t="s">
        <v>1114</v>
      </c>
      <c r="G107" s="193">
        <f>VLOOKUP(C107,TECNICAS!$E$12:$K$117,7,FALSE)</f>
        <v>40</v>
      </c>
      <c r="H107" s="192" t="s">
        <v>67</v>
      </c>
    </row>
    <row r="108" spans="1:8" x14ac:dyDescent="0.3">
      <c r="A108" s="192" t="s">
        <v>76</v>
      </c>
      <c r="B108" s="57" t="s">
        <v>1257</v>
      </c>
      <c r="C108" s="57" t="s">
        <v>730</v>
      </c>
      <c r="D108" s="25" t="s">
        <v>256</v>
      </c>
      <c r="E108" s="25" t="s">
        <v>256</v>
      </c>
      <c r="F108" s="25" t="s">
        <v>1114</v>
      </c>
      <c r="G108" s="193">
        <f>VLOOKUP(C108,TECNICAS!$E$12:$K$117,7,FALSE)</f>
        <v>60</v>
      </c>
      <c r="H108" s="192" t="s">
        <v>76</v>
      </c>
    </row>
    <row r="109" spans="1:8" x14ac:dyDescent="0.3">
      <c r="A109" s="192" t="s">
        <v>76</v>
      </c>
      <c r="B109" s="57" t="s">
        <v>1258</v>
      </c>
      <c r="C109" s="57" t="s">
        <v>730</v>
      </c>
      <c r="D109" s="25" t="s">
        <v>256</v>
      </c>
      <c r="E109" s="25" t="s">
        <v>256</v>
      </c>
      <c r="F109" s="25" t="s">
        <v>1114</v>
      </c>
      <c r="G109" s="193">
        <f>VLOOKUP(C109,TECNICAS!$E$12:$K$117,7,FALSE)</f>
        <v>60</v>
      </c>
      <c r="H109" s="192" t="s">
        <v>76</v>
      </c>
    </row>
    <row r="110" spans="1:8" x14ac:dyDescent="0.3">
      <c r="A110" s="192" t="s">
        <v>76</v>
      </c>
      <c r="B110" s="25" t="s">
        <v>741</v>
      </c>
      <c r="C110" s="57" t="s">
        <v>740</v>
      </c>
      <c r="D110" s="25" t="s">
        <v>256</v>
      </c>
      <c r="E110" s="25" t="s">
        <v>256</v>
      </c>
      <c r="F110" s="25" t="s">
        <v>1114</v>
      </c>
      <c r="G110" s="193">
        <f>VLOOKUP(C110,TECNICAS!$E$12:$K$117,7,FALSE)</f>
        <v>80</v>
      </c>
      <c r="H110" s="192" t="s">
        <v>76</v>
      </c>
    </row>
    <row r="111" spans="1:8" x14ac:dyDescent="0.3">
      <c r="A111" s="192" t="s">
        <v>76</v>
      </c>
      <c r="B111" s="57" t="s">
        <v>920</v>
      </c>
      <c r="C111" s="57" t="s">
        <v>754</v>
      </c>
      <c r="D111" s="25" t="s">
        <v>256</v>
      </c>
      <c r="E111" s="25" t="s">
        <v>256</v>
      </c>
      <c r="F111" s="25" t="s">
        <v>1114</v>
      </c>
      <c r="G111" s="193">
        <f>VLOOKUP(C111,TECNICAS!$E$12:$K$117,7,FALSE)</f>
        <v>80</v>
      </c>
      <c r="H111" s="192" t="s">
        <v>76</v>
      </c>
    </row>
    <row r="112" spans="1:8" x14ac:dyDescent="0.3">
      <c r="A112" s="192" t="s">
        <v>76</v>
      </c>
      <c r="B112" s="57" t="s">
        <v>1261</v>
      </c>
      <c r="C112" s="57" t="s">
        <v>754</v>
      </c>
      <c r="D112" s="25" t="s">
        <v>256</v>
      </c>
      <c r="E112" s="25" t="s">
        <v>256</v>
      </c>
      <c r="F112" s="25" t="s">
        <v>1114</v>
      </c>
      <c r="G112" s="193">
        <f>VLOOKUP(C112,TECNICAS!$E$12:$K$117,7,FALSE)</f>
        <v>80</v>
      </c>
      <c r="H112" s="192" t="s">
        <v>76</v>
      </c>
    </row>
    <row r="113" spans="1:8" x14ac:dyDescent="0.3">
      <c r="A113" s="192" t="s">
        <v>67</v>
      </c>
      <c r="B113" s="25" t="s">
        <v>760</v>
      </c>
      <c r="C113" s="57" t="s">
        <v>759</v>
      </c>
      <c r="D113" s="25" t="s">
        <v>256</v>
      </c>
      <c r="E113" s="25" t="s">
        <v>256</v>
      </c>
      <c r="F113" s="25" t="s">
        <v>1114</v>
      </c>
      <c r="G113" s="193">
        <f>VLOOKUP(C113,TECNICAS!$E$12:$K$117,7,FALSE)</f>
        <v>60</v>
      </c>
      <c r="H113" s="192" t="s">
        <v>67</v>
      </c>
    </row>
    <row r="114" spans="1:8" x14ac:dyDescent="0.3">
      <c r="A114" s="192" t="s">
        <v>76</v>
      </c>
      <c r="B114" s="25" t="s">
        <v>765</v>
      </c>
      <c r="C114" s="57" t="s">
        <v>764</v>
      </c>
      <c r="D114" s="25" t="s">
        <v>256</v>
      </c>
      <c r="E114" s="25" t="s">
        <v>256</v>
      </c>
      <c r="F114" s="25" t="s">
        <v>1114</v>
      </c>
      <c r="G114" s="193">
        <f>VLOOKUP(C114,TECNICAS!$E$12:$K$117,7,FALSE)</f>
        <v>60</v>
      </c>
      <c r="H114" s="192" t="s">
        <v>76</v>
      </c>
    </row>
    <row r="115" spans="1:8" x14ac:dyDescent="0.3">
      <c r="A115" s="192" t="s">
        <v>76</v>
      </c>
      <c r="B115" s="57" t="s">
        <v>1262</v>
      </c>
      <c r="C115" s="57" t="s">
        <v>773</v>
      </c>
      <c r="D115" s="25" t="s">
        <v>256</v>
      </c>
      <c r="E115" s="25" t="s">
        <v>256</v>
      </c>
      <c r="F115" s="25" t="s">
        <v>1114</v>
      </c>
      <c r="G115" s="193">
        <f>VLOOKUP(C115,TECNICAS!$E$12:$K$117,7,FALSE)</f>
        <v>80</v>
      </c>
      <c r="H115" s="192" t="s">
        <v>76</v>
      </c>
    </row>
    <row r="116" spans="1:8" x14ac:dyDescent="0.3">
      <c r="A116" s="192" t="s">
        <v>66</v>
      </c>
      <c r="B116" s="57" t="s">
        <v>1263</v>
      </c>
      <c r="C116" s="57" t="s">
        <v>773</v>
      </c>
      <c r="D116" s="25" t="s">
        <v>256</v>
      </c>
      <c r="E116" s="25" t="s">
        <v>256</v>
      </c>
      <c r="F116" s="25" t="s">
        <v>1114</v>
      </c>
      <c r="G116" s="193">
        <f>VLOOKUP(C116,TECNICAS!$E$12:$K$117,7,FALSE)</f>
        <v>80</v>
      </c>
      <c r="H116" s="192" t="s">
        <v>66</v>
      </c>
    </row>
    <row r="117" spans="1:8" x14ac:dyDescent="0.3">
      <c r="A117" s="192" t="s">
        <v>70</v>
      </c>
      <c r="B117" s="57" t="s">
        <v>1264</v>
      </c>
      <c r="C117" s="57" t="s">
        <v>773</v>
      </c>
      <c r="D117" s="25" t="s">
        <v>256</v>
      </c>
      <c r="E117" s="25" t="s">
        <v>256</v>
      </c>
      <c r="F117" s="25" t="s">
        <v>1114</v>
      </c>
      <c r="G117" s="193">
        <f>VLOOKUP(C117,TECNICAS!$E$12:$K$117,7,FALSE)</f>
        <v>80</v>
      </c>
      <c r="H117" s="192" t="s">
        <v>70</v>
      </c>
    </row>
    <row r="118" spans="1:8" x14ac:dyDescent="0.3">
      <c r="A118" s="192" t="s">
        <v>76</v>
      </c>
      <c r="B118" s="57" t="s">
        <v>1265</v>
      </c>
      <c r="C118" s="57" t="s">
        <v>783</v>
      </c>
      <c r="D118" s="25" t="s">
        <v>256</v>
      </c>
      <c r="E118" s="25" t="s">
        <v>256</v>
      </c>
      <c r="F118" s="25" t="s">
        <v>1114</v>
      </c>
      <c r="G118" s="193">
        <f>VLOOKUP(C118,TECNICAS!$E$12:$K$117,7,FALSE)</f>
        <v>80</v>
      </c>
      <c r="H118" s="192" t="s">
        <v>76</v>
      </c>
    </row>
    <row r="119" spans="1:8" x14ac:dyDescent="0.3">
      <c r="A119" s="192" t="s">
        <v>76</v>
      </c>
      <c r="B119" s="57" t="s">
        <v>500</v>
      </c>
      <c r="C119" s="57" t="s">
        <v>783</v>
      </c>
      <c r="D119" s="25" t="s">
        <v>256</v>
      </c>
      <c r="E119" s="25" t="s">
        <v>256</v>
      </c>
      <c r="F119" s="25" t="s">
        <v>1114</v>
      </c>
      <c r="G119" s="193">
        <f>VLOOKUP(C119,TECNICAS!$E$12:$K$117,7,FALSE)</f>
        <v>80</v>
      </c>
      <c r="H119" s="192" t="s">
        <v>76</v>
      </c>
    </row>
    <row r="120" spans="1:8" x14ac:dyDescent="0.3">
      <c r="A120" s="192" t="s">
        <v>76</v>
      </c>
      <c r="B120" s="57" t="s">
        <v>797</v>
      </c>
      <c r="C120" s="57" t="s">
        <v>791</v>
      </c>
      <c r="D120" s="25" t="s">
        <v>256</v>
      </c>
      <c r="E120" s="25" t="s">
        <v>256</v>
      </c>
      <c r="F120" s="25" t="s">
        <v>1114</v>
      </c>
      <c r="G120" s="193">
        <f>VLOOKUP(C120,TECNICAS!$E$12:$K$117,7,FALSE)</f>
        <v>0</v>
      </c>
      <c r="H120" s="192" t="s">
        <v>76</v>
      </c>
    </row>
    <row r="121" spans="1:8" x14ac:dyDescent="0.3">
      <c r="A121" s="192" t="s">
        <v>66</v>
      </c>
      <c r="B121" s="57" t="s">
        <v>1266</v>
      </c>
      <c r="C121" s="57" t="s">
        <v>791</v>
      </c>
      <c r="D121" s="25" t="s">
        <v>256</v>
      </c>
      <c r="E121" s="25" t="s">
        <v>256</v>
      </c>
      <c r="F121" s="25" t="s">
        <v>1114</v>
      </c>
      <c r="G121" s="193">
        <f>VLOOKUP(C121,TECNICAS!$E$12:$K$117,7,FALSE)</f>
        <v>0</v>
      </c>
      <c r="H121" s="192" t="s">
        <v>66</v>
      </c>
    </row>
    <row r="122" spans="1:8" x14ac:dyDescent="0.3">
      <c r="A122" s="192" t="s">
        <v>70</v>
      </c>
      <c r="B122" s="57" t="s">
        <v>1267</v>
      </c>
      <c r="C122" s="57" t="s">
        <v>791</v>
      </c>
      <c r="D122" s="25" t="s">
        <v>256</v>
      </c>
      <c r="E122" s="25" t="s">
        <v>256</v>
      </c>
      <c r="F122" s="25" t="s">
        <v>1114</v>
      </c>
      <c r="G122" s="193">
        <f>VLOOKUP(C122,TECNICAS!$E$12:$K$117,7,FALSE)</f>
        <v>0</v>
      </c>
      <c r="H122" s="192" t="s">
        <v>70</v>
      </c>
    </row>
    <row r="123" spans="1:8" x14ac:dyDescent="0.3">
      <c r="A123" s="192" t="s">
        <v>76</v>
      </c>
      <c r="B123" s="25" t="s">
        <v>797</v>
      </c>
      <c r="C123" s="57" t="s">
        <v>796</v>
      </c>
      <c r="D123" s="25" t="s">
        <v>256</v>
      </c>
      <c r="E123" s="25" t="s">
        <v>256</v>
      </c>
      <c r="F123" s="25" t="s">
        <v>1114</v>
      </c>
      <c r="G123" s="193">
        <f>VLOOKUP(C123,TECNICAS!$E$12:$K$117,7,FALSE)</f>
        <v>80</v>
      </c>
      <c r="H123" s="192" t="s">
        <v>76</v>
      </c>
    </row>
    <row r="124" spans="1:8" x14ac:dyDescent="0.3">
      <c r="A124" s="192" t="s">
        <v>76</v>
      </c>
      <c r="B124" s="57" t="s">
        <v>797</v>
      </c>
      <c r="C124" s="57" t="s">
        <v>801</v>
      </c>
      <c r="D124" s="25" t="s">
        <v>256</v>
      </c>
      <c r="E124" s="25" t="s">
        <v>256</v>
      </c>
      <c r="F124" s="25" t="s">
        <v>1114</v>
      </c>
      <c r="G124" s="193">
        <f>VLOOKUP(C124,TECNICAS!$E$12:$K$117,7,FALSE)</f>
        <v>80</v>
      </c>
      <c r="H124" s="192" t="s">
        <v>76</v>
      </c>
    </row>
    <row r="125" spans="1:8" x14ac:dyDescent="0.3">
      <c r="A125" s="192" t="s">
        <v>70</v>
      </c>
      <c r="B125" s="57" t="s">
        <v>1267</v>
      </c>
      <c r="C125" s="57" t="s">
        <v>801</v>
      </c>
      <c r="D125" s="25" t="s">
        <v>256</v>
      </c>
      <c r="E125" s="25" t="s">
        <v>256</v>
      </c>
      <c r="F125" s="25" t="s">
        <v>1114</v>
      </c>
      <c r="G125" s="193">
        <f>VLOOKUP(C125,TECNICAS!$E$12:$K$117,7,FALSE)</f>
        <v>80</v>
      </c>
      <c r="H125" s="192" t="s">
        <v>70</v>
      </c>
    </row>
    <row r="126" spans="1:8" x14ac:dyDescent="0.3">
      <c r="A126" s="192" t="s">
        <v>76</v>
      </c>
      <c r="B126" s="25" t="s">
        <v>797</v>
      </c>
      <c r="C126" s="57" t="s">
        <v>806</v>
      </c>
      <c r="D126" s="25" t="s">
        <v>256</v>
      </c>
      <c r="E126" s="25" t="s">
        <v>256</v>
      </c>
      <c r="F126" s="25" t="s">
        <v>1114</v>
      </c>
      <c r="G126" s="193">
        <f>VLOOKUP(C126,TECNICAS!$E$12:$K$117,7,FALSE)</f>
        <v>80</v>
      </c>
      <c r="H126" s="192" t="s">
        <v>76</v>
      </c>
    </row>
    <row r="127" spans="1:8" x14ac:dyDescent="0.3">
      <c r="A127" s="192" t="s">
        <v>76</v>
      </c>
      <c r="B127" s="57" t="s">
        <v>1262</v>
      </c>
      <c r="C127" s="57" t="s">
        <v>813</v>
      </c>
      <c r="D127" s="25" t="s">
        <v>256</v>
      </c>
      <c r="E127" s="25" t="s">
        <v>256</v>
      </c>
      <c r="F127" s="25" t="s">
        <v>1114</v>
      </c>
      <c r="G127" s="193">
        <f>VLOOKUP(C127,TECNICAS!$E$12:$K$117,7,FALSE)</f>
        <v>60</v>
      </c>
      <c r="H127" s="192" t="s">
        <v>76</v>
      </c>
    </row>
    <row r="128" spans="1:8" x14ac:dyDescent="0.3">
      <c r="A128" s="192" t="s">
        <v>76</v>
      </c>
      <c r="B128" s="57" t="s">
        <v>920</v>
      </c>
      <c r="C128" s="57" t="s">
        <v>813</v>
      </c>
      <c r="D128" s="25" t="s">
        <v>256</v>
      </c>
      <c r="E128" s="25" t="s">
        <v>256</v>
      </c>
      <c r="F128" s="25" t="s">
        <v>1114</v>
      </c>
      <c r="G128" s="193">
        <f>VLOOKUP(C128,TECNICAS!$E$12:$K$117,7,FALSE)</f>
        <v>60</v>
      </c>
      <c r="H128" s="192" t="s">
        <v>76</v>
      </c>
    </row>
    <row r="129" spans="1:8" x14ac:dyDescent="0.3">
      <c r="A129" s="192" t="s">
        <v>76</v>
      </c>
      <c r="B129" s="57" t="s">
        <v>1261</v>
      </c>
      <c r="C129" s="57" t="s">
        <v>813</v>
      </c>
      <c r="D129" s="25" t="s">
        <v>256</v>
      </c>
      <c r="E129" s="25" t="s">
        <v>256</v>
      </c>
      <c r="F129" s="25" t="s">
        <v>1114</v>
      </c>
      <c r="G129" s="193">
        <f>VLOOKUP(C129,TECNICAS!$E$12:$K$117,7,FALSE)</f>
        <v>60</v>
      </c>
      <c r="H129" s="192" t="s">
        <v>76</v>
      </c>
    </row>
    <row r="130" spans="1:8" x14ac:dyDescent="0.3">
      <c r="A130" s="192" t="s">
        <v>66</v>
      </c>
      <c r="B130" s="57" t="s">
        <v>1268</v>
      </c>
      <c r="C130" s="57" t="s">
        <v>813</v>
      </c>
      <c r="D130" s="25" t="s">
        <v>256</v>
      </c>
      <c r="E130" s="25" t="s">
        <v>256</v>
      </c>
      <c r="F130" s="25" t="s">
        <v>1114</v>
      </c>
      <c r="G130" s="193">
        <f>VLOOKUP(C130,TECNICAS!$E$12:$K$117,7,FALSE)</f>
        <v>60</v>
      </c>
      <c r="H130" s="192" t="s">
        <v>66</v>
      </c>
    </row>
    <row r="131" spans="1:8" x14ac:dyDescent="0.3">
      <c r="A131" s="192" t="s">
        <v>67</v>
      </c>
      <c r="B131" s="57" t="s">
        <v>525</v>
      </c>
      <c r="C131" s="57" t="s">
        <v>821</v>
      </c>
      <c r="D131" s="25" t="s">
        <v>256</v>
      </c>
      <c r="E131" s="25" t="s">
        <v>256</v>
      </c>
      <c r="F131" s="25" t="s">
        <v>1114</v>
      </c>
      <c r="G131" s="193">
        <f>VLOOKUP(C131,TECNICAS!$E$12:$K$117,7,FALSE)</f>
        <v>80</v>
      </c>
      <c r="H131" s="192" t="s">
        <v>67</v>
      </c>
    </row>
    <row r="132" spans="1:8" x14ac:dyDescent="0.3">
      <c r="A132" s="192" t="s">
        <v>67</v>
      </c>
      <c r="B132" s="57" t="s">
        <v>1269</v>
      </c>
      <c r="C132" s="57" t="s">
        <v>821</v>
      </c>
      <c r="D132" s="25" t="s">
        <v>256</v>
      </c>
      <c r="E132" s="25" t="s">
        <v>256</v>
      </c>
      <c r="F132" s="25" t="s">
        <v>1114</v>
      </c>
      <c r="G132" s="193">
        <f>VLOOKUP(C132,TECNICAS!$E$12:$K$117,7,FALSE)</f>
        <v>80</v>
      </c>
      <c r="H132" s="192" t="s">
        <v>67</v>
      </c>
    </row>
    <row r="133" spans="1:8" x14ac:dyDescent="0.3">
      <c r="A133" s="192" t="s">
        <v>76</v>
      </c>
      <c r="B133" s="57" t="s">
        <v>519</v>
      </c>
      <c r="C133" s="57" t="s">
        <v>821</v>
      </c>
      <c r="D133" s="25" t="s">
        <v>256</v>
      </c>
      <c r="E133" s="25" t="s">
        <v>256</v>
      </c>
      <c r="F133" s="25" t="s">
        <v>1114</v>
      </c>
      <c r="G133" s="193">
        <f>VLOOKUP(C133,TECNICAS!$E$12:$K$117,7,FALSE)</f>
        <v>80</v>
      </c>
      <c r="H133" s="192" t="s">
        <v>76</v>
      </c>
    </row>
    <row r="134" spans="1:8" x14ac:dyDescent="0.3">
      <c r="A134" s="192" t="s">
        <v>66</v>
      </c>
      <c r="B134" s="57" t="s">
        <v>1270</v>
      </c>
      <c r="C134" s="57" t="s">
        <v>821</v>
      </c>
      <c r="D134" s="25" t="s">
        <v>256</v>
      </c>
      <c r="E134" s="25" t="s">
        <v>256</v>
      </c>
      <c r="F134" s="25" t="s">
        <v>1114</v>
      </c>
      <c r="G134" s="193">
        <f>VLOOKUP(C134,TECNICAS!$E$12:$K$117,7,FALSE)</f>
        <v>80</v>
      </c>
      <c r="H134" s="192" t="s">
        <v>66</v>
      </c>
    </row>
    <row r="135" spans="1:8" x14ac:dyDescent="0.3">
      <c r="A135" s="192" t="s">
        <v>70</v>
      </c>
      <c r="B135" s="57" t="s">
        <v>1271</v>
      </c>
      <c r="C135" s="57" t="s">
        <v>821</v>
      </c>
      <c r="D135" s="25" t="s">
        <v>256</v>
      </c>
      <c r="E135" s="25" t="s">
        <v>256</v>
      </c>
      <c r="F135" s="25" t="s">
        <v>1114</v>
      </c>
      <c r="G135" s="193">
        <f>VLOOKUP(C135,TECNICAS!$E$12:$K$117,7,FALSE)</f>
        <v>80</v>
      </c>
      <c r="H135" s="192" t="s">
        <v>70</v>
      </c>
    </row>
    <row r="136" spans="1:8" x14ac:dyDescent="0.3">
      <c r="A136" s="192" t="s">
        <v>76</v>
      </c>
      <c r="B136" s="57" t="s">
        <v>920</v>
      </c>
      <c r="C136" s="57" t="s">
        <v>826</v>
      </c>
      <c r="D136" s="25" t="s">
        <v>256</v>
      </c>
      <c r="E136" s="25" t="s">
        <v>256</v>
      </c>
      <c r="F136" s="25" t="s">
        <v>1114</v>
      </c>
      <c r="G136" s="193">
        <f>VLOOKUP(C136,TECNICAS!$E$12:$K$117,7,FALSE)</f>
        <v>60</v>
      </c>
      <c r="H136" s="192" t="s">
        <v>76</v>
      </c>
    </row>
    <row r="137" spans="1:8" x14ac:dyDescent="0.3">
      <c r="A137" s="192" t="s">
        <v>76</v>
      </c>
      <c r="B137" s="57" t="s">
        <v>1261</v>
      </c>
      <c r="C137" s="57" t="s">
        <v>826</v>
      </c>
      <c r="D137" s="25" t="s">
        <v>256</v>
      </c>
      <c r="E137" s="25" t="s">
        <v>256</v>
      </c>
      <c r="F137" s="25" t="s">
        <v>1114</v>
      </c>
      <c r="G137" s="193">
        <f>VLOOKUP(C137,TECNICAS!$E$12:$K$117,7,FALSE)</f>
        <v>60</v>
      </c>
      <c r="H137" s="192" t="s">
        <v>76</v>
      </c>
    </row>
    <row r="138" spans="1:8" x14ac:dyDescent="0.3">
      <c r="A138" s="192" t="s">
        <v>76</v>
      </c>
      <c r="B138" s="57" t="s">
        <v>339</v>
      </c>
      <c r="C138" s="57" t="s">
        <v>842</v>
      </c>
      <c r="D138" s="25" t="s">
        <v>256</v>
      </c>
      <c r="E138" s="25" t="s">
        <v>256</v>
      </c>
      <c r="F138" s="25" t="s">
        <v>1114</v>
      </c>
      <c r="G138" s="193">
        <f>VLOOKUP(C138,TECNICAS!$E$12:$K$117,7,FALSE)</f>
        <v>80</v>
      </c>
      <c r="H138" s="192" t="s">
        <v>76</v>
      </c>
    </row>
    <row r="139" spans="1:8" x14ac:dyDescent="0.3">
      <c r="A139" s="192" t="s">
        <v>76</v>
      </c>
      <c r="B139" s="57" t="s">
        <v>1272</v>
      </c>
      <c r="C139" s="57" t="s">
        <v>842</v>
      </c>
      <c r="D139" s="25" t="s">
        <v>256</v>
      </c>
      <c r="E139" s="25" t="s">
        <v>256</v>
      </c>
      <c r="F139" s="25" t="s">
        <v>1114</v>
      </c>
      <c r="G139" s="193">
        <f>VLOOKUP(C139,TECNICAS!$E$12:$K$117,7,FALSE)</f>
        <v>80</v>
      </c>
      <c r="H139" s="192" t="s">
        <v>76</v>
      </c>
    </row>
    <row r="140" spans="1:8" x14ac:dyDescent="0.3">
      <c r="A140" s="192" t="s">
        <v>76</v>
      </c>
      <c r="B140" s="57" t="s">
        <v>1256</v>
      </c>
      <c r="C140" s="57" t="s">
        <v>842</v>
      </c>
      <c r="D140" s="25" t="s">
        <v>256</v>
      </c>
      <c r="E140" s="25" t="s">
        <v>256</v>
      </c>
      <c r="F140" s="25" t="s">
        <v>1114</v>
      </c>
      <c r="G140" s="193">
        <f>VLOOKUP(C140,TECNICAS!$E$12:$K$117,7,FALSE)</f>
        <v>80</v>
      </c>
      <c r="H140" s="192" t="s">
        <v>76</v>
      </c>
    </row>
    <row r="141" spans="1:8" x14ac:dyDescent="0.3">
      <c r="A141" s="192" t="s">
        <v>76</v>
      </c>
      <c r="B141" s="57" t="s">
        <v>1273</v>
      </c>
      <c r="C141" s="57" t="s">
        <v>842</v>
      </c>
      <c r="D141" s="25" t="s">
        <v>256</v>
      </c>
      <c r="E141" s="25" t="s">
        <v>256</v>
      </c>
      <c r="F141" s="25" t="s">
        <v>1114</v>
      </c>
      <c r="G141" s="193">
        <f>VLOOKUP(C141,TECNICAS!$E$12:$K$117,7,FALSE)</f>
        <v>80</v>
      </c>
      <c r="H141" s="192" t="s">
        <v>76</v>
      </c>
    </row>
    <row r="142" spans="1:8" x14ac:dyDescent="0.3">
      <c r="A142" s="192" t="s">
        <v>76</v>
      </c>
      <c r="B142" s="57" t="s">
        <v>1272</v>
      </c>
      <c r="C142" s="57" t="s">
        <v>853</v>
      </c>
      <c r="D142" s="25" t="s">
        <v>256</v>
      </c>
      <c r="E142" s="25" t="s">
        <v>256</v>
      </c>
      <c r="F142" s="25" t="s">
        <v>1114</v>
      </c>
      <c r="G142" s="193">
        <f>VLOOKUP(C142,TECNICAS!$E$12:$K$117,7,FALSE)</f>
        <v>80</v>
      </c>
      <c r="H142" s="192" t="s">
        <v>76</v>
      </c>
    </row>
    <row r="143" spans="1:8" x14ac:dyDescent="0.3">
      <c r="A143" s="192" t="s">
        <v>76</v>
      </c>
      <c r="B143" s="57" t="s">
        <v>356</v>
      </c>
      <c r="C143" s="57" t="s">
        <v>853</v>
      </c>
      <c r="D143" s="25" t="s">
        <v>256</v>
      </c>
      <c r="E143" s="25" t="s">
        <v>256</v>
      </c>
      <c r="F143" s="25" t="s">
        <v>1114</v>
      </c>
      <c r="G143" s="193">
        <f>VLOOKUP(C143,TECNICAS!$E$12:$K$117,7,FALSE)</f>
        <v>80</v>
      </c>
      <c r="H143" s="192" t="s">
        <v>76</v>
      </c>
    </row>
    <row r="144" spans="1:8" x14ac:dyDescent="0.3">
      <c r="A144" s="192" t="s">
        <v>67</v>
      </c>
      <c r="B144" s="57" t="s">
        <v>1274</v>
      </c>
      <c r="C144" s="57" t="s">
        <v>862</v>
      </c>
      <c r="D144" s="25" t="s">
        <v>256</v>
      </c>
      <c r="E144" s="25" t="s">
        <v>256</v>
      </c>
      <c r="F144" s="25" t="s">
        <v>1114</v>
      </c>
      <c r="G144" s="193">
        <f>VLOOKUP(C144,TECNICAS!$E$12:$K$117,7,FALSE)</f>
        <v>80</v>
      </c>
      <c r="H144" s="192" t="s">
        <v>67</v>
      </c>
    </row>
    <row r="145" spans="1:8" x14ac:dyDescent="0.3">
      <c r="A145" s="192" t="s">
        <v>76</v>
      </c>
      <c r="B145" s="57" t="s">
        <v>1272</v>
      </c>
      <c r="C145" s="57" t="s">
        <v>862</v>
      </c>
      <c r="D145" s="25" t="s">
        <v>256</v>
      </c>
      <c r="E145" s="25" t="s">
        <v>256</v>
      </c>
      <c r="F145" s="25" t="s">
        <v>1114</v>
      </c>
      <c r="G145" s="193">
        <f>VLOOKUP(C145,TECNICAS!$E$12:$K$117,7,FALSE)</f>
        <v>80</v>
      </c>
      <c r="H145" s="192" t="s">
        <v>76</v>
      </c>
    </row>
    <row r="146" spans="1:8" x14ac:dyDescent="0.3">
      <c r="A146" s="192" t="s">
        <v>76</v>
      </c>
      <c r="B146" s="57" t="s">
        <v>339</v>
      </c>
      <c r="C146" s="57" t="s">
        <v>862</v>
      </c>
      <c r="D146" s="25" t="s">
        <v>256</v>
      </c>
      <c r="E146" s="25" t="s">
        <v>256</v>
      </c>
      <c r="F146" s="25" t="s">
        <v>1114</v>
      </c>
      <c r="G146" s="193">
        <f>VLOOKUP(C146,TECNICAS!$E$12:$K$117,7,FALSE)</f>
        <v>80</v>
      </c>
      <c r="H146" s="192" t="s">
        <v>76</v>
      </c>
    </row>
    <row r="147" spans="1:8" x14ac:dyDescent="0.3">
      <c r="A147" s="192" t="s">
        <v>76</v>
      </c>
      <c r="B147" s="57" t="s">
        <v>1256</v>
      </c>
      <c r="C147" s="57" t="s">
        <v>862</v>
      </c>
      <c r="D147" s="25" t="s">
        <v>256</v>
      </c>
      <c r="E147" s="25" t="s">
        <v>256</v>
      </c>
      <c r="F147" s="25" t="s">
        <v>1114</v>
      </c>
      <c r="G147" s="193">
        <f>VLOOKUP(C147,TECNICAS!$E$12:$K$117,7,FALSE)</f>
        <v>80</v>
      </c>
      <c r="H147" s="192" t="s">
        <v>76</v>
      </c>
    </row>
    <row r="148" spans="1:8" x14ac:dyDescent="0.3">
      <c r="A148" s="192" t="s">
        <v>76</v>
      </c>
      <c r="B148" s="57" t="s">
        <v>356</v>
      </c>
      <c r="C148" s="57" t="s">
        <v>862</v>
      </c>
      <c r="D148" s="25" t="s">
        <v>256</v>
      </c>
      <c r="E148" s="25" t="s">
        <v>256</v>
      </c>
      <c r="F148" s="25" t="s">
        <v>1114</v>
      </c>
      <c r="G148" s="193">
        <f>VLOOKUP(C148,TECNICAS!$E$12:$K$117,7,FALSE)</f>
        <v>80</v>
      </c>
      <c r="H148" s="192" t="s">
        <v>76</v>
      </c>
    </row>
    <row r="149" spans="1:8" x14ac:dyDescent="0.3">
      <c r="A149" s="192" t="s">
        <v>76</v>
      </c>
      <c r="B149" s="57" t="s">
        <v>1273</v>
      </c>
      <c r="C149" s="57" t="s">
        <v>862</v>
      </c>
      <c r="D149" s="25" t="s">
        <v>256</v>
      </c>
      <c r="E149" s="25" t="s">
        <v>256</v>
      </c>
      <c r="F149" s="25" t="s">
        <v>1114</v>
      </c>
      <c r="G149" s="193">
        <f>VLOOKUP(C149,TECNICAS!$E$12:$K$117,7,FALSE)</f>
        <v>80</v>
      </c>
      <c r="H149" s="192" t="s">
        <v>76</v>
      </c>
    </row>
    <row r="150" spans="1:8" x14ac:dyDescent="0.3">
      <c r="A150" s="192" t="s">
        <v>76</v>
      </c>
      <c r="B150" s="57" t="s">
        <v>1256</v>
      </c>
      <c r="C150" s="57" t="s">
        <v>873</v>
      </c>
      <c r="D150" s="25" t="s">
        <v>256</v>
      </c>
      <c r="E150" s="25" t="s">
        <v>256</v>
      </c>
      <c r="F150" s="25" t="s">
        <v>1114</v>
      </c>
      <c r="G150" s="193">
        <f>VLOOKUP(C150,TECNICAS!$E$12:$K$117,7,FALSE)</f>
        <v>80</v>
      </c>
      <c r="H150" s="192" t="s">
        <v>76</v>
      </c>
    </row>
    <row r="151" spans="1:8" x14ac:dyDescent="0.3">
      <c r="A151" s="192" t="s">
        <v>76</v>
      </c>
      <c r="B151" s="57" t="s">
        <v>356</v>
      </c>
      <c r="C151" s="57" t="s">
        <v>873</v>
      </c>
      <c r="D151" s="25" t="s">
        <v>256</v>
      </c>
      <c r="E151" s="25" t="s">
        <v>256</v>
      </c>
      <c r="F151" s="25" t="s">
        <v>1114</v>
      </c>
      <c r="G151" s="193">
        <f>VLOOKUP(C151,TECNICAS!$E$12:$K$117,7,FALSE)</f>
        <v>80</v>
      </c>
      <c r="H151" s="192" t="s">
        <v>76</v>
      </c>
    </row>
    <row r="152" spans="1:8" x14ac:dyDescent="0.3">
      <c r="A152" s="192" t="s">
        <v>76</v>
      </c>
      <c r="B152" s="25" t="s">
        <v>356</v>
      </c>
      <c r="C152" s="57" t="s">
        <v>879</v>
      </c>
      <c r="D152" s="25" t="s">
        <v>256</v>
      </c>
      <c r="E152" s="25" t="s">
        <v>256</v>
      </c>
      <c r="F152" s="25" t="s">
        <v>1114</v>
      </c>
      <c r="G152" s="193">
        <f>VLOOKUP(C152,TECNICAS!$E$12:$K$117,7,FALSE)</f>
        <v>60</v>
      </c>
      <c r="H152" s="192" t="s">
        <v>76</v>
      </c>
    </row>
    <row r="153" spans="1:8" x14ac:dyDescent="0.3">
      <c r="A153" s="192" t="s">
        <v>76</v>
      </c>
      <c r="B153" s="25" t="s">
        <v>889</v>
      </c>
      <c r="C153" s="57" t="s">
        <v>888</v>
      </c>
      <c r="D153" s="25" t="s">
        <v>256</v>
      </c>
      <c r="E153" s="25" t="s">
        <v>256</v>
      </c>
      <c r="F153" s="25" t="s">
        <v>1114</v>
      </c>
      <c r="G153" s="193">
        <f>VLOOKUP(C153,TECNICAS!$E$12:$K$117,7,FALSE)</f>
        <v>80</v>
      </c>
      <c r="H153" s="192" t="s">
        <v>76</v>
      </c>
    </row>
    <row r="154" spans="1:8" x14ac:dyDescent="0.3">
      <c r="A154" s="192" t="s">
        <v>76</v>
      </c>
      <c r="B154" s="57" t="s">
        <v>1256</v>
      </c>
      <c r="C154" s="57" t="s">
        <v>894</v>
      </c>
      <c r="D154" s="25" t="s">
        <v>256</v>
      </c>
      <c r="E154" s="25" t="s">
        <v>256</v>
      </c>
      <c r="F154" s="25" t="s">
        <v>1114</v>
      </c>
      <c r="G154" s="193">
        <f>VLOOKUP(C154,TECNICAS!$E$12:$K$117,7,FALSE)</f>
        <v>80</v>
      </c>
      <c r="H154" s="192" t="s">
        <v>76</v>
      </c>
    </row>
    <row r="155" spans="1:8" x14ac:dyDescent="0.3">
      <c r="A155" s="192" t="s">
        <v>76</v>
      </c>
      <c r="B155" s="57" t="s">
        <v>356</v>
      </c>
      <c r="C155" s="57" t="s">
        <v>894</v>
      </c>
      <c r="D155" s="25" t="s">
        <v>256</v>
      </c>
      <c r="E155" s="25" t="s">
        <v>256</v>
      </c>
      <c r="F155" s="25" t="s">
        <v>1114</v>
      </c>
      <c r="G155" s="193">
        <f>VLOOKUP(C155,TECNICAS!$E$12:$K$117,7,FALSE)</f>
        <v>80</v>
      </c>
      <c r="H155" s="192" t="s">
        <v>76</v>
      </c>
    </row>
    <row r="156" spans="1:8" x14ac:dyDescent="0.3">
      <c r="A156" s="192" t="s">
        <v>76</v>
      </c>
      <c r="B156" s="57" t="s">
        <v>1262</v>
      </c>
      <c r="C156" s="57" t="s">
        <v>894</v>
      </c>
      <c r="D156" s="25" t="s">
        <v>256</v>
      </c>
      <c r="E156" s="25" t="s">
        <v>256</v>
      </c>
      <c r="F156" s="25" t="s">
        <v>1114</v>
      </c>
      <c r="G156" s="193">
        <f>VLOOKUP(C156,TECNICAS!$E$12:$K$117,7,FALSE)</f>
        <v>80</v>
      </c>
      <c r="H156" s="192" t="s">
        <v>76</v>
      </c>
    </row>
    <row r="157" spans="1:8" x14ac:dyDescent="0.3">
      <c r="A157" s="192" t="s">
        <v>76</v>
      </c>
      <c r="B157" s="57" t="s">
        <v>1256</v>
      </c>
      <c r="C157" s="57" t="s">
        <v>900</v>
      </c>
      <c r="D157" s="25" t="s">
        <v>256</v>
      </c>
      <c r="E157" s="25" t="s">
        <v>256</v>
      </c>
      <c r="F157" s="25" t="s">
        <v>1114</v>
      </c>
      <c r="G157" s="193">
        <f>VLOOKUP(C157,TECNICAS!$E$12:$K$117,7,FALSE)</f>
        <v>80</v>
      </c>
      <c r="H157" s="192" t="s">
        <v>76</v>
      </c>
    </row>
    <row r="158" spans="1:8" x14ac:dyDescent="0.3">
      <c r="A158" s="192" t="s">
        <v>76</v>
      </c>
      <c r="B158" s="57" t="s">
        <v>356</v>
      </c>
      <c r="C158" s="57" t="s">
        <v>900</v>
      </c>
      <c r="D158" s="25" t="s">
        <v>256</v>
      </c>
      <c r="E158" s="25" t="s">
        <v>256</v>
      </c>
      <c r="F158" s="25" t="s">
        <v>1114</v>
      </c>
      <c r="G158" s="193">
        <f>VLOOKUP(C158,TECNICAS!$E$12:$K$117,7,FALSE)</f>
        <v>80</v>
      </c>
      <c r="H158" s="192" t="s">
        <v>76</v>
      </c>
    </row>
    <row r="159" spans="1:8" x14ac:dyDescent="0.3">
      <c r="A159" s="192" t="s">
        <v>76</v>
      </c>
      <c r="B159" s="57" t="s">
        <v>1262</v>
      </c>
      <c r="C159" s="57" t="s">
        <v>900</v>
      </c>
      <c r="D159" s="25" t="s">
        <v>256</v>
      </c>
      <c r="E159" s="25" t="s">
        <v>256</v>
      </c>
      <c r="F159" s="25" t="s">
        <v>1114</v>
      </c>
      <c r="G159" s="193">
        <f>VLOOKUP(C159,TECNICAS!$E$12:$K$117,7,FALSE)</f>
        <v>80</v>
      </c>
      <c r="H159" s="192" t="s">
        <v>76</v>
      </c>
    </row>
    <row r="160" spans="1:8" x14ac:dyDescent="0.3">
      <c r="A160" s="192" t="s">
        <v>76</v>
      </c>
      <c r="B160" s="25" t="s">
        <v>889</v>
      </c>
      <c r="C160" s="57" t="s">
        <v>909</v>
      </c>
      <c r="D160" s="25" t="s">
        <v>256</v>
      </c>
      <c r="E160" s="25" t="s">
        <v>256</v>
      </c>
      <c r="F160" s="25" t="s">
        <v>1114</v>
      </c>
      <c r="G160" s="193">
        <f>VLOOKUP(C160,TECNICAS!$E$12:$K$117,7,FALSE)</f>
        <v>80</v>
      </c>
      <c r="H160" s="192" t="s">
        <v>76</v>
      </c>
    </row>
    <row r="161" spans="1:8" x14ac:dyDescent="0.3">
      <c r="A161" s="192" t="s">
        <v>76</v>
      </c>
      <c r="B161" s="57" t="s">
        <v>920</v>
      </c>
      <c r="C161" s="57" t="s">
        <v>914</v>
      </c>
      <c r="D161" s="25" t="s">
        <v>256</v>
      </c>
      <c r="E161" s="25" t="s">
        <v>256</v>
      </c>
      <c r="F161" s="25" t="s">
        <v>1114</v>
      </c>
      <c r="G161" s="193">
        <f>VLOOKUP(C161,TECNICAS!$E$12:$K$117,7,FALSE)</f>
        <v>80</v>
      </c>
      <c r="H161" s="192" t="s">
        <v>76</v>
      </c>
    </row>
    <row r="162" spans="1:8" x14ac:dyDescent="0.3">
      <c r="A162" s="192" t="s">
        <v>76</v>
      </c>
      <c r="B162" s="57" t="s">
        <v>1261</v>
      </c>
      <c r="C162" s="57" t="s">
        <v>914</v>
      </c>
      <c r="D162" s="25" t="s">
        <v>256</v>
      </c>
      <c r="E162" s="25" t="s">
        <v>256</v>
      </c>
      <c r="F162" s="25" t="s">
        <v>1114</v>
      </c>
      <c r="G162" s="193">
        <f>VLOOKUP(C162,TECNICAS!$E$12:$K$117,7,FALSE)</f>
        <v>80</v>
      </c>
      <c r="H162" s="192" t="s">
        <v>76</v>
      </c>
    </row>
    <row r="163" spans="1:8" x14ac:dyDescent="0.3">
      <c r="A163" s="192" t="s">
        <v>76</v>
      </c>
      <c r="B163" s="25" t="s">
        <v>920</v>
      </c>
      <c r="C163" s="57" t="s">
        <v>919</v>
      </c>
      <c r="D163" s="25" t="s">
        <v>256</v>
      </c>
      <c r="E163" s="25" t="s">
        <v>256</v>
      </c>
      <c r="F163" s="25" t="s">
        <v>1114</v>
      </c>
      <c r="G163" s="193">
        <f>VLOOKUP(C163,TECNICAS!$E$12:$K$117,7,FALSE)</f>
        <v>80</v>
      </c>
      <c r="H163" s="192" t="s">
        <v>76</v>
      </c>
    </row>
    <row r="164" spans="1:8" x14ac:dyDescent="0.3">
      <c r="A164" s="192" t="s">
        <v>76</v>
      </c>
      <c r="B164" s="25" t="s">
        <v>920</v>
      </c>
      <c r="C164" s="57" t="s">
        <v>925</v>
      </c>
      <c r="D164" s="25" t="s">
        <v>256</v>
      </c>
      <c r="E164" s="25" t="s">
        <v>256</v>
      </c>
      <c r="F164" s="25" t="s">
        <v>1114</v>
      </c>
      <c r="G164" s="193">
        <f>VLOOKUP(C164,TECNICAS!$E$12:$K$117,7,FALSE)</f>
        <v>80</v>
      </c>
      <c r="H164" s="192" t="s">
        <v>76</v>
      </c>
    </row>
    <row r="165" spans="1:8" x14ac:dyDescent="0.3">
      <c r="A165" s="192" t="s">
        <v>76</v>
      </c>
      <c r="B165" s="25" t="s">
        <v>889</v>
      </c>
      <c r="C165" s="57" t="s">
        <v>930</v>
      </c>
      <c r="D165" s="25" t="s">
        <v>256</v>
      </c>
      <c r="E165" s="25" t="s">
        <v>256</v>
      </c>
      <c r="F165" s="25" t="s">
        <v>1114</v>
      </c>
      <c r="G165" s="193">
        <f>VLOOKUP(C165,TECNICAS!$E$12:$K$117,7,FALSE)</f>
        <v>80</v>
      </c>
      <c r="H165" s="192" t="s">
        <v>76</v>
      </c>
    </row>
    <row r="166" spans="1:8" x14ac:dyDescent="0.3">
      <c r="A166" s="192" t="s">
        <v>66</v>
      </c>
      <c r="B166" s="25" t="s">
        <v>941</v>
      </c>
      <c r="C166" s="57" t="s">
        <v>940</v>
      </c>
      <c r="D166" s="25" t="s">
        <v>256</v>
      </c>
      <c r="E166" s="25" t="s">
        <v>256</v>
      </c>
      <c r="F166" s="25" t="s">
        <v>1114</v>
      </c>
      <c r="G166" s="193">
        <f>VLOOKUP(C166,TECNICAS!$E$12:$K$117,7,FALSE)</f>
        <v>60</v>
      </c>
      <c r="H166" s="192" t="s">
        <v>66</v>
      </c>
    </row>
    <row r="167" spans="1:8" x14ac:dyDescent="0.3">
      <c r="A167" s="192" t="s">
        <v>66</v>
      </c>
      <c r="B167" s="25" t="s">
        <v>947</v>
      </c>
      <c r="C167" s="57" t="s">
        <v>946</v>
      </c>
      <c r="D167" s="25" t="s">
        <v>256</v>
      </c>
      <c r="E167" s="25" t="s">
        <v>256</v>
      </c>
      <c r="F167" s="25" t="s">
        <v>1114</v>
      </c>
      <c r="G167" s="193">
        <f>VLOOKUP(C167,TECNICAS!$E$12:$K$117,7,FALSE)</f>
        <v>80</v>
      </c>
      <c r="H167" s="192" t="s">
        <v>66</v>
      </c>
    </row>
    <row r="168" spans="1:8" x14ac:dyDescent="0.3">
      <c r="A168" s="192" t="s">
        <v>76</v>
      </c>
      <c r="B168" s="57" t="s">
        <v>1275</v>
      </c>
      <c r="C168" s="57" t="s">
        <v>970</v>
      </c>
      <c r="D168" s="25" t="s">
        <v>256</v>
      </c>
      <c r="E168" s="25" t="s">
        <v>256</v>
      </c>
      <c r="F168" s="25" t="s">
        <v>1114</v>
      </c>
      <c r="G168" s="193">
        <f>VLOOKUP(C168,TECNICAS!$E$12:$K$117,7,FALSE)</f>
        <v>80</v>
      </c>
      <c r="H168" s="192" t="s">
        <v>76</v>
      </c>
    </row>
    <row r="169" spans="1:8" x14ac:dyDescent="0.3">
      <c r="A169" s="192" t="s">
        <v>66</v>
      </c>
      <c r="B169" s="57" t="s">
        <v>1276</v>
      </c>
      <c r="C169" s="57" t="s">
        <v>970</v>
      </c>
      <c r="D169" s="25" t="s">
        <v>256</v>
      </c>
      <c r="E169" s="25" t="s">
        <v>256</v>
      </c>
      <c r="F169" s="25" t="s">
        <v>1114</v>
      </c>
      <c r="G169" s="193">
        <f>VLOOKUP(C169,TECNICAS!$E$12:$K$117,7,FALSE)</f>
        <v>80</v>
      </c>
      <c r="H169" s="192" t="s">
        <v>66</v>
      </c>
    </row>
    <row r="170" spans="1:8" x14ac:dyDescent="0.3">
      <c r="A170" s="192" t="s">
        <v>70</v>
      </c>
      <c r="B170" s="57" t="s">
        <v>1248</v>
      </c>
      <c r="C170" s="57" t="s">
        <v>970</v>
      </c>
      <c r="D170" s="25" t="s">
        <v>256</v>
      </c>
      <c r="E170" s="25" t="s">
        <v>256</v>
      </c>
      <c r="F170" s="25" t="s">
        <v>1114</v>
      </c>
      <c r="G170" s="193">
        <f>VLOOKUP(C170,TECNICAS!$E$12:$K$117,7,FALSE)</f>
        <v>80</v>
      </c>
      <c r="H170" s="192" t="s">
        <v>70</v>
      </c>
    </row>
    <row r="171" spans="1:8" x14ac:dyDescent="0.3">
      <c r="A171" s="192" t="s">
        <v>66</v>
      </c>
      <c r="B171" s="25" t="s">
        <v>977</v>
      </c>
      <c r="C171" s="57" t="s">
        <v>976</v>
      </c>
      <c r="D171" s="25" t="s">
        <v>256</v>
      </c>
      <c r="E171" s="25" t="s">
        <v>256</v>
      </c>
      <c r="F171" s="25" t="s">
        <v>1114</v>
      </c>
      <c r="G171" s="193">
        <f>VLOOKUP(C171,TECNICAS!$E$12:$K$117,7,FALSE)</f>
        <v>80</v>
      </c>
      <c r="H171" s="192" t="s">
        <v>66</v>
      </c>
    </row>
    <row r="172" spans="1:8" x14ac:dyDescent="0.3">
      <c r="A172" s="192" t="s">
        <v>70</v>
      </c>
      <c r="B172" s="25" t="s">
        <v>312</v>
      </c>
      <c r="C172" s="57" t="s">
        <v>982</v>
      </c>
      <c r="D172" s="25" t="s">
        <v>256</v>
      </c>
      <c r="E172" s="25" t="s">
        <v>256</v>
      </c>
      <c r="F172" s="25" t="s">
        <v>1114</v>
      </c>
      <c r="G172" s="193">
        <f>VLOOKUP(C172,TECNICAS!$E$12:$K$117,7,FALSE)</f>
        <v>80</v>
      </c>
      <c r="H172" s="192" t="s">
        <v>70</v>
      </c>
    </row>
    <row r="173" spans="1:8" x14ac:dyDescent="0.3">
      <c r="A173" s="192" t="s">
        <v>66</v>
      </c>
      <c r="B173" s="57" t="s">
        <v>1276</v>
      </c>
      <c r="C173" s="57" t="s">
        <v>987</v>
      </c>
      <c r="D173" s="25" t="s">
        <v>256</v>
      </c>
      <c r="E173" s="25" t="s">
        <v>256</v>
      </c>
      <c r="F173" s="25" t="s">
        <v>1114</v>
      </c>
      <c r="G173" s="193">
        <f>VLOOKUP(C173,TECNICAS!$E$12:$K$117,7,FALSE)</f>
        <v>80</v>
      </c>
      <c r="H173" s="192" t="s">
        <v>66</v>
      </c>
    </row>
    <row r="174" spans="1:8" x14ac:dyDescent="0.3">
      <c r="A174" s="192" t="s">
        <v>70</v>
      </c>
      <c r="B174" s="57" t="s">
        <v>1277</v>
      </c>
      <c r="C174" s="57" t="s">
        <v>987</v>
      </c>
      <c r="D174" s="25" t="s">
        <v>256</v>
      </c>
      <c r="E174" s="25" t="s">
        <v>256</v>
      </c>
      <c r="F174" s="25" t="s">
        <v>1114</v>
      </c>
      <c r="G174" s="193">
        <f>VLOOKUP(C174,TECNICAS!$E$12:$K$117,7,FALSE)</f>
        <v>80</v>
      </c>
      <c r="H174" s="192" t="s">
        <v>70</v>
      </c>
    </row>
    <row r="175" spans="1:8" x14ac:dyDescent="0.3">
      <c r="A175" s="192" t="s">
        <v>70</v>
      </c>
      <c r="B175" s="57" t="s">
        <v>1278</v>
      </c>
      <c r="C175" s="57" t="s">
        <v>994</v>
      </c>
      <c r="D175" s="25" t="s">
        <v>256</v>
      </c>
      <c r="E175" s="25" t="s">
        <v>256</v>
      </c>
      <c r="F175" s="25" t="s">
        <v>1114</v>
      </c>
      <c r="G175" s="193">
        <f>VLOOKUP(C175,TECNICAS!$E$12:$K$117,7,FALSE)</f>
        <v>80</v>
      </c>
      <c r="H175" s="192" t="s">
        <v>70</v>
      </c>
    </row>
    <row r="176" spans="1:8" x14ac:dyDescent="0.3">
      <c r="A176" s="192" t="s">
        <v>70</v>
      </c>
      <c r="B176" s="57" t="s">
        <v>1267</v>
      </c>
      <c r="C176" s="57" t="s">
        <v>994</v>
      </c>
      <c r="D176" s="25" t="s">
        <v>256</v>
      </c>
      <c r="E176" s="25" t="s">
        <v>256</v>
      </c>
      <c r="F176" s="25" t="s">
        <v>1114</v>
      </c>
      <c r="G176" s="193">
        <f>VLOOKUP(C176,TECNICAS!$E$12:$K$117,7,FALSE)</f>
        <v>80</v>
      </c>
      <c r="H176" s="192" t="s">
        <v>70</v>
      </c>
    </row>
    <row r="177" spans="1:8" x14ac:dyDescent="0.3">
      <c r="A177" s="192" t="s">
        <v>70</v>
      </c>
      <c r="B177" s="57" t="s">
        <v>1264</v>
      </c>
      <c r="C177" s="57" t="s">
        <v>994</v>
      </c>
      <c r="D177" s="25" t="s">
        <v>256</v>
      </c>
      <c r="E177" s="25" t="s">
        <v>256</v>
      </c>
      <c r="F177" s="25" t="s">
        <v>1114</v>
      </c>
      <c r="G177" s="193">
        <f>VLOOKUP(C177,TECNICAS!$E$12:$K$117,7,FALSE)</f>
        <v>80</v>
      </c>
      <c r="H177" s="192" t="s">
        <v>70</v>
      </c>
    </row>
    <row r="178" spans="1:8" x14ac:dyDescent="0.3">
      <c r="A178" s="192" t="s">
        <v>69</v>
      </c>
      <c r="B178" s="57" t="s">
        <v>1279</v>
      </c>
      <c r="C178" s="57" t="s">
        <v>994</v>
      </c>
      <c r="D178" s="25" t="s">
        <v>256</v>
      </c>
      <c r="E178" s="25" t="s">
        <v>256</v>
      </c>
      <c r="F178" s="25" t="s">
        <v>1114</v>
      </c>
      <c r="G178" s="193">
        <f>VLOOKUP(C178,TECNICAS!$E$12:$K$117,7,FALSE)</f>
        <v>80</v>
      </c>
      <c r="H178" s="192" t="s">
        <v>69</v>
      </c>
    </row>
    <row r="179" spans="1:8" x14ac:dyDescent="0.3">
      <c r="A179" s="192" t="s">
        <v>66</v>
      </c>
      <c r="B179" s="57" t="s">
        <v>1280</v>
      </c>
      <c r="C179" s="57" t="s">
        <v>1000</v>
      </c>
      <c r="D179" s="25" t="s">
        <v>256</v>
      </c>
      <c r="E179" s="25" t="s">
        <v>256</v>
      </c>
      <c r="F179" s="25" t="s">
        <v>1114</v>
      </c>
      <c r="G179" s="193">
        <f>VLOOKUP(C179,TECNICAS!$E$12:$K$117,7,FALSE)</f>
        <v>80</v>
      </c>
      <c r="H179" s="192" t="s">
        <v>66</v>
      </c>
    </row>
    <row r="180" spans="1:8" x14ac:dyDescent="0.3">
      <c r="A180" s="192" t="s">
        <v>70</v>
      </c>
      <c r="B180" s="57" t="s">
        <v>1281</v>
      </c>
      <c r="C180" s="57" t="s">
        <v>1000</v>
      </c>
      <c r="D180" s="25" t="s">
        <v>256</v>
      </c>
      <c r="E180" s="25" t="s">
        <v>256</v>
      </c>
      <c r="F180" s="25" t="s">
        <v>1114</v>
      </c>
      <c r="G180" s="193">
        <f>VLOOKUP(C180,TECNICAS!$E$12:$K$117,7,FALSE)</f>
        <v>80</v>
      </c>
      <c r="H180" s="192" t="s">
        <v>70</v>
      </c>
    </row>
    <row r="181" spans="1:8" x14ac:dyDescent="0.3">
      <c r="A181" s="192" t="s">
        <v>70</v>
      </c>
      <c r="B181" s="57" t="s">
        <v>1282</v>
      </c>
      <c r="C181" s="57" t="s">
        <v>1000</v>
      </c>
      <c r="D181" s="25" t="s">
        <v>256</v>
      </c>
      <c r="E181" s="25" t="s">
        <v>256</v>
      </c>
      <c r="F181" s="25" t="s">
        <v>1114</v>
      </c>
      <c r="G181" s="193">
        <f>VLOOKUP(C181,TECNICAS!$E$12:$K$117,7,FALSE)</f>
        <v>80</v>
      </c>
      <c r="H181" s="192" t="s">
        <v>70</v>
      </c>
    </row>
    <row r="182" spans="1:8" x14ac:dyDescent="0.3">
      <c r="A182" s="192" t="s">
        <v>70</v>
      </c>
      <c r="B182" s="25" t="s">
        <v>1008</v>
      </c>
      <c r="C182" s="57" t="s">
        <v>1006</v>
      </c>
      <c r="D182" s="25" t="s">
        <v>256</v>
      </c>
      <c r="E182" s="25" t="s">
        <v>256</v>
      </c>
      <c r="F182" s="25" t="s">
        <v>1114</v>
      </c>
      <c r="G182" s="193">
        <f>VLOOKUP(C182,TECNICAS!$E$12:$K$117,7,FALSE)</f>
        <v>0</v>
      </c>
      <c r="H182" s="192" t="s">
        <v>70</v>
      </c>
    </row>
    <row r="183" spans="1:8" x14ac:dyDescent="0.3">
      <c r="A183" s="192" t="s">
        <v>67</v>
      </c>
      <c r="B183" s="57" t="s">
        <v>479</v>
      </c>
      <c r="C183" s="25" t="s">
        <v>462</v>
      </c>
      <c r="D183" s="25" t="s">
        <v>256</v>
      </c>
      <c r="E183" s="25" t="s">
        <v>256</v>
      </c>
      <c r="F183" s="25" t="s">
        <v>1091</v>
      </c>
      <c r="G183" s="193">
        <f>VLOOKUP(C183,ADMINISTRATIVAS!$F$12:$L$76,7,FALSE)</f>
        <v>60</v>
      </c>
      <c r="H183" s="192" t="s">
        <v>67</v>
      </c>
    </row>
    <row r="184" spans="1:8" x14ac:dyDescent="0.3">
      <c r="A184" s="192" t="s">
        <v>76</v>
      </c>
      <c r="B184" s="57" t="s">
        <v>1275</v>
      </c>
      <c r="C184" s="25" t="s">
        <v>462</v>
      </c>
      <c r="D184" s="25" t="s">
        <v>256</v>
      </c>
      <c r="E184" s="25" t="s">
        <v>256</v>
      </c>
      <c r="F184" s="25" t="s">
        <v>1091</v>
      </c>
      <c r="G184" s="193">
        <f>VLOOKUP(C184,ADMINISTRATIVAS!$F$12:$L$76,7,FALSE)</f>
        <v>60</v>
      </c>
      <c r="H184" s="192" t="s">
        <v>76</v>
      </c>
    </row>
    <row r="185" spans="1:8" x14ac:dyDescent="0.3">
      <c r="A185" s="192" t="s">
        <v>67</v>
      </c>
      <c r="B185" s="57" t="s">
        <v>479</v>
      </c>
      <c r="C185" s="25" t="s">
        <v>467</v>
      </c>
      <c r="D185" s="25" t="s">
        <v>256</v>
      </c>
      <c r="E185" s="25" t="s">
        <v>256</v>
      </c>
      <c r="F185" s="25" t="s">
        <v>1091</v>
      </c>
      <c r="G185" s="193">
        <f>VLOOKUP(C185,ADMINISTRATIVAS!$F$12:$L$76,7,FALSE)</f>
        <v>60</v>
      </c>
      <c r="H185" s="192" t="s">
        <v>67</v>
      </c>
    </row>
    <row r="186" spans="1:8" x14ac:dyDescent="0.3">
      <c r="A186" s="192" t="s">
        <v>76</v>
      </c>
      <c r="B186" s="57" t="s">
        <v>500</v>
      </c>
      <c r="C186" s="25" t="s">
        <v>467</v>
      </c>
      <c r="D186" s="25" t="s">
        <v>256</v>
      </c>
      <c r="E186" s="25" t="s">
        <v>256</v>
      </c>
      <c r="F186" s="25" t="s">
        <v>1091</v>
      </c>
      <c r="G186" s="193">
        <f>VLOOKUP(C186,ADMINISTRATIVAS!$F$12:$L$76,7,FALSE)</f>
        <v>60</v>
      </c>
      <c r="H186" s="192" t="s">
        <v>76</v>
      </c>
    </row>
    <row r="187" spans="1:8" x14ac:dyDescent="0.3">
      <c r="A187" s="192" t="s">
        <v>76</v>
      </c>
      <c r="B187" s="57" t="s">
        <v>1275</v>
      </c>
      <c r="C187" s="25" t="s">
        <v>467</v>
      </c>
      <c r="D187" s="25" t="s">
        <v>256</v>
      </c>
      <c r="E187" s="25" t="s">
        <v>256</v>
      </c>
      <c r="F187" s="25" t="s">
        <v>1091</v>
      </c>
      <c r="G187" s="193">
        <f>VLOOKUP(C187,ADMINISTRATIVAS!$F$12:$L$76,7,FALSE)</f>
        <v>60</v>
      </c>
      <c r="H187" s="192" t="s">
        <v>76</v>
      </c>
    </row>
    <row r="188" spans="1:8" x14ac:dyDescent="0.3">
      <c r="A188" s="192" t="s">
        <v>76</v>
      </c>
      <c r="B188" s="57" t="s">
        <v>1275</v>
      </c>
      <c r="C188" s="25" t="s">
        <v>467</v>
      </c>
      <c r="D188" s="25" t="s">
        <v>256</v>
      </c>
      <c r="E188" s="25" t="s">
        <v>256</v>
      </c>
      <c r="F188" s="25" t="s">
        <v>1091</v>
      </c>
      <c r="G188" s="193">
        <f>VLOOKUP(C188,ADMINISTRATIVAS!$F$12:$L$76,7,FALSE)</f>
        <v>60</v>
      </c>
      <c r="H188" s="192" t="s">
        <v>76</v>
      </c>
    </row>
    <row r="189" spans="1:8" x14ac:dyDescent="0.3">
      <c r="A189" s="192" t="s">
        <v>76</v>
      </c>
      <c r="B189" s="57" t="s">
        <v>500</v>
      </c>
      <c r="C189" s="25" t="s">
        <v>470</v>
      </c>
      <c r="D189" s="25" t="s">
        <v>256</v>
      </c>
      <c r="E189" s="25" t="s">
        <v>256</v>
      </c>
      <c r="F189" s="25" t="s">
        <v>1091</v>
      </c>
      <c r="G189" s="193">
        <f>VLOOKUP(C189,ADMINISTRATIVAS!$F$12:$L$76,7,FALSE)</f>
        <v>60</v>
      </c>
      <c r="H189" s="192" t="s">
        <v>76</v>
      </c>
    </row>
    <row r="190" spans="1:8" x14ac:dyDescent="0.3">
      <c r="A190" s="192" t="s">
        <v>76</v>
      </c>
      <c r="B190" s="57" t="s">
        <v>1283</v>
      </c>
      <c r="C190" s="25" t="s">
        <v>470</v>
      </c>
      <c r="D190" s="25" t="s">
        <v>256</v>
      </c>
      <c r="E190" s="25" t="s">
        <v>256</v>
      </c>
      <c r="F190" s="25" t="s">
        <v>1091</v>
      </c>
      <c r="G190" s="193">
        <f>VLOOKUP(C190,ADMINISTRATIVAS!$F$12:$L$76,7,FALSE)</f>
        <v>60</v>
      </c>
      <c r="H190" s="192" t="s">
        <v>76</v>
      </c>
    </row>
    <row r="191" spans="1:8" x14ac:dyDescent="0.3">
      <c r="A191" s="192" t="s">
        <v>67</v>
      </c>
      <c r="B191" s="25" t="s">
        <v>479</v>
      </c>
      <c r="C191" s="25" t="s">
        <v>478</v>
      </c>
      <c r="D191" s="25" t="s">
        <v>256</v>
      </c>
      <c r="E191" s="25" t="s">
        <v>256</v>
      </c>
      <c r="F191" s="25" t="s">
        <v>1091</v>
      </c>
      <c r="G191" s="193">
        <f>VLOOKUP(C191,ADMINISTRATIVAS!$F$12:$L$76,7,FALSE)</f>
        <v>80</v>
      </c>
      <c r="H191" s="192" t="s">
        <v>67</v>
      </c>
    </row>
    <row r="192" spans="1:8" x14ac:dyDescent="0.3">
      <c r="A192" s="192" t="s">
        <v>67</v>
      </c>
      <c r="B192" s="25" t="s">
        <v>486</v>
      </c>
      <c r="C192" s="25" t="s">
        <v>485</v>
      </c>
      <c r="D192" s="25" t="s">
        <v>256</v>
      </c>
      <c r="E192" s="25" t="s">
        <v>256</v>
      </c>
      <c r="F192" s="25" t="s">
        <v>1091</v>
      </c>
      <c r="G192" s="193">
        <f>VLOOKUP(C192,ADMINISTRATIVAS!$F$12:$L$76,7,FALSE)</f>
        <v>60</v>
      </c>
      <c r="H192" s="192" t="s">
        <v>67</v>
      </c>
    </row>
    <row r="193" spans="1:8" x14ac:dyDescent="0.3">
      <c r="A193" s="192" t="s">
        <v>76</v>
      </c>
      <c r="B193" s="25" t="s">
        <v>500</v>
      </c>
      <c r="C193" s="25" t="s">
        <v>499</v>
      </c>
      <c r="D193" s="25" t="s">
        <v>256</v>
      </c>
      <c r="E193" s="25" t="s">
        <v>256</v>
      </c>
      <c r="F193" s="25" t="s">
        <v>1091</v>
      </c>
      <c r="G193" s="193">
        <f>VLOOKUP(C193,ADMINISTRATIVAS!$F$12:$L$76,7,FALSE)</f>
        <v>60</v>
      </c>
      <c r="H193" s="192" t="s">
        <v>76</v>
      </c>
    </row>
    <row r="194" spans="1:8" x14ac:dyDescent="0.3">
      <c r="A194" s="192" t="s">
        <v>66</v>
      </c>
      <c r="B194" s="25" t="s">
        <v>506</v>
      </c>
      <c r="C194" s="25" t="s">
        <v>505</v>
      </c>
      <c r="D194" s="25" t="s">
        <v>256</v>
      </c>
      <c r="E194" s="25" t="s">
        <v>256</v>
      </c>
      <c r="F194" s="25" t="s">
        <v>1091</v>
      </c>
      <c r="G194" s="193">
        <f>VLOOKUP(C194,ADMINISTRATIVAS!$F$12:$L$76,7,FALSE)</f>
        <v>60</v>
      </c>
      <c r="H194" s="192" t="s">
        <v>66</v>
      </c>
    </row>
    <row r="195" spans="1:8" x14ac:dyDescent="0.3">
      <c r="A195" s="192" t="s">
        <v>76</v>
      </c>
      <c r="B195" s="25" t="s">
        <v>519</v>
      </c>
      <c r="C195" s="25" t="s">
        <v>518</v>
      </c>
      <c r="D195" s="25" t="s">
        <v>256</v>
      </c>
      <c r="E195" s="25" t="s">
        <v>256</v>
      </c>
      <c r="F195" s="25" t="s">
        <v>1091</v>
      </c>
      <c r="G195" s="193">
        <f>VLOOKUP(C195,ADMINISTRATIVAS!$F$12:$L$76,7,FALSE)</f>
        <v>60</v>
      </c>
      <c r="H195" s="192" t="s">
        <v>76</v>
      </c>
    </row>
    <row r="196" spans="1:8" x14ac:dyDescent="0.3">
      <c r="A196" s="192" t="s">
        <v>67</v>
      </c>
      <c r="B196" s="25" t="s">
        <v>525</v>
      </c>
      <c r="C196" s="25" t="s">
        <v>524</v>
      </c>
      <c r="D196" s="25" t="s">
        <v>256</v>
      </c>
      <c r="E196" s="25" t="s">
        <v>256</v>
      </c>
      <c r="F196" s="25" t="s">
        <v>1091</v>
      </c>
      <c r="G196" s="193">
        <f>VLOOKUP(C196,ADMINISTRATIVAS!$F$12:$L$76,7,FALSE)</f>
        <v>60</v>
      </c>
      <c r="H196" s="192" t="s">
        <v>67</v>
      </c>
    </row>
    <row r="197" spans="1:8" x14ac:dyDescent="0.3">
      <c r="A197" s="192" t="s">
        <v>67</v>
      </c>
      <c r="B197" s="25" t="s">
        <v>1284</v>
      </c>
      <c r="C197" s="25" t="s">
        <v>530</v>
      </c>
      <c r="D197" s="25" t="s">
        <v>256</v>
      </c>
      <c r="E197" s="25" t="s">
        <v>256</v>
      </c>
      <c r="F197" s="25" t="s">
        <v>1091</v>
      </c>
      <c r="G197" s="193">
        <f>VLOOKUP(C197,ADMINISTRATIVAS!$F$12:$L$76,7,FALSE)</f>
        <v>60</v>
      </c>
      <c r="H197" s="192" t="s">
        <v>67</v>
      </c>
    </row>
    <row r="198" spans="1:8" x14ac:dyDescent="0.3">
      <c r="A198" s="192" t="s">
        <v>67</v>
      </c>
      <c r="B198" s="25" t="s">
        <v>1284</v>
      </c>
      <c r="C198" s="25" t="s">
        <v>534</v>
      </c>
      <c r="D198" s="25" t="s">
        <v>256</v>
      </c>
      <c r="E198" s="25" t="s">
        <v>256</v>
      </c>
      <c r="F198" s="25" t="s">
        <v>1091</v>
      </c>
      <c r="G198" s="193">
        <f>VLOOKUP(C198,ADMINISTRATIVAS!$F$12:$L$76,7,FALSE)</f>
        <v>60</v>
      </c>
      <c r="H198" s="192" t="s">
        <v>67</v>
      </c>
    </row>
    <row r="199" spans="1:8" x14ac:dyDescent="0.3">
      <c r="A199" s="192" t="s">
        <v>76</v>
      </c>
      <c r="B199" s="25" t="s">
        <v>1260</v>
      </c>
      <c r="C199" s="25" t="s">
        <v>530</v>
      </c>
      <c r="D199" s="25" t="s">
        <v>256</v>
      </c>
      <c r="E199" s="25" t="s">
        <v>256</v>
      </c>
      <c r="F199" s="25" t="s">
        <v>1091</v>
      </c>
      <c r="G199" s="193">
        <f>VLOOKUP(C199,ADMINISTRATIVAS!$F$12:$L$76,7,FALSE)</f>
        <v>60</v>
      </c>
      <c r="H199" s="192" t="s">
        <v>76</v>
      </c>
    </row>
    <row r="200" spans="1:8" x14ac:dyDescent="0.3">
      <c r="A200" s="192" t="s">
        <v>76</v>
      </c>
      <c r="B200" s="25" t="s">
        <v>1260</v>
      </c>
      <c r="C200" s="25" t="s">
        <v>534</v>
      </c>
      <c r="D200" s="25" t="s">
        <v>256</v>
      </c>
      <c r="E200" s="25" t="s">
        <v>256</v>
      </c>
      <c r="F200" s="25" t="s">
        <v>1091</v>
      </c>
      <c r="G200" s="193">
        <f>VLOOKUP(C200,ADMINISTRATIVAS!$F$12:$L$76,7,FALSE)</f>
        <v>60</v>
      </c>
      <c r="H200" s="192" t="s">
        <v>76</v>
      </c>
    </row>
    <row r="201" spans="1:8" ht="15" thickBot="1" x14ac:dyDescent="0.35">
      <c r="A201" s="194" t="s">
        <v>66</v>
      </c>
      <c r="B201" s="195" t="s">
        <v>941</v>
      </c>
      <c r="C201" s="195" t="s">
        <v>534</v>
      </c>
      <c r="D201" s="195" t="s">
        <v>256</v>
      </c>
      <c r="E201" s="195" t="s">
        <v>256</v>
      </c>
      <c r="F201" s="195" t="s">
        <v>1091</v>
      </c>
      <c r="G201" s="193">
        <f>VLOOKUP(C201,ADMINISTRATIVAS!$F$12:$L$76,7,FALSE)</f>
        <v>60</v>
      </c>
      <c r="H201" s="194" t="s">
        <v>66</v>
      </c>
    </row>
  </sheetData>
  <mergeCells count="4">
    <mergeCell ref="A1:B9"/>
    <mergeCell ref="C1:F4"/>
    <mergeCell ref="C5:F9"/>
    <mergeCell ref="G1:H9"/>
  </mergeCells>
  <dataValidations count="1">
    <dataValidation type="list" allowBlank="1" showInputMessage="1" showErrorMessage="1" sqref="G13:G25" xr:uid="{00000000-0002-0000-0800-000000000000}">
      <formula1>$I$3:$I$8</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SharedWithUsers xmlns="435a11ef-c2bf-4d1e-b58b-639ade20a33f">
      <UserInfo>
        <DisplayName>Joaquin Afanador Sandoval</DisplayName>
        <AccountId>62</AccountId>
        <AccountType/>
      </UserInfo>
    </SharedWithUsers>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6EF7961-A9A3-4775-8B5E-1D8EFBCA4E51}"/>
</file>

<file path=customXml/itemProps2.xml><?xml version="1.0" encoding="utf-8"?>
<ds:datastoreItem xmlns:ds="http://schemas.openxmlformats.org/officeDocument/2006/customXml" ds:itemID="{92F63FD0-9C2F-4A1D-97CD-7399962DEEC6}">
  <ds:schemaRefs>
    <ds:schemaRef ds:uri="http://schemas.microsoft.com/sharepoint/v3/contenttype/forms"/>
  </ds:schemaRefs>
</ds:datastoreItem>
</file>

<file path=customXml/itemProps3.xml><?xml version="1.0" encoding="utf-8"?>
<ds:datastoreItem xmlns:ds="http://schemas.openxmlformats.org/officeDocument/2006/customXml" ds:itemID="{47C781AD-7CE1-41A7-97C5-957DD105960A}">
  <ds:schemaRefs>
    <ds:schemaRef ds:uri="http://schemas.microsoft.com/office/2006/metadata/properties"/>
    <ds:schemaRef ds:uri="http://schemas.microsoft.com/office/infopath/2007/PartnerControls"/>
    <ds:schemaRef ds:uri="4eab6912-12e7-4359-abf6-905ce4d951c4"/>
    <ds:schemaRef ds:uri="b04396ac-ba9b-4091-84c3-92c9621872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juanc9010</dc:creator>
  <cp:keywords/>
  <dc:description/>
  <cp:lastModifiedBy>Elsa Marlen Baracaldo Huertas</cp:lastModifiedBy>
  <cp:revision/>
  <dcterms:created xsi:type="dcterms:W3CDTF">2017-07-27T15:23:10Z</dcterms:created>
  <dcterms:modified xsi:type="dcterms:W3CDTF">2025-04-10T00:10:14Z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ies>
</file>