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INDICADORES DE PROCESO 2024/III Trimestre/"/>
    </mc:Choice>
  </mc:AlternateContent>
  <xr:revisionPtr revIDLastSave="1101" documentId="8_{DF335EC2-F8A8-4DCB-8158-57F888FAD2C1}" xr6:coauthVersionLast="47" xr6:coauthVersionMax="47" xr10:uidLastSave="{939FBC3A-29BE-4F9D-AAA2-5D2BC0906F0D}"/>
  <bookViews>
    <workbookView xWindow="-120" yWindow="-120" windowWidth="29040" windowHeight="15840" xr2:uid="{9E18033D-F02A-4C6F-98E4-39AB6E33C56D}"/>
  </bookViews>
  <sheets>
    <sheet name="MALLA DE INDICADORES POR PROCES" sheetId="1" r:id="rId1"/>
    <sheet name="Hoja2" sheetId="5" r:id="rId2"/>
    <sheet name="Hoja1" sheetId="4" r:id="rId3"/>
    <sheet name="INSTRUCTIVO  " sheetId="3" r:id="rId4"/>
  </sheets>
  <externalReferences>
    <externalReference r:id="rId5"/>
  </externalReferences>
  <definedNames>
    <definedName name="_xlnm._FilterDatabase" localSheetId="0" hidden="1">'MALLA DE INDICADORES POR PROCES'!$A$7:$BE$72</definedName>
    <definedName name="_xlnm.Print_Area" localSheetId="3">'INSTRUCTIVO  '!$A$1:$I$21</definedName>
    <definedName name="_xlnm.Print_Area" localSheetId="0">'MALLA DE INDICADORES POR PROCES'!$A$1:$AM$72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1" i="1" l="1"/>
  <c r="AD59" i="1"/>
  <c r="AD67" i="1"/>
  <c r="AD51" i="1"/>
  <c r="AD52" i="1"/>
  <c r="AD50" i="1"/>
  <c r="AD53" i="1"/>
  <c r="AD49" i="1"/>
  <c r="AD48" i="1"/>
  <c r="AE48" i="1"/>
  <c r="AD47" i="1"/>
  <c r="AD46" i="1"/>
  <c r="AD45" i="1"/>
  <c r="AE10" i="1"/>
  <c r="AE11" i="1"/>
  <c r="AE12" i="1"/>
  <c r="AE13" i="1"/>
  <c r="AE14" i="1"/>
  <c r="AE15" i="1"/>
  <c r="AE16" i="1"/>
  <c r="AE17" i="1"/>
  <c r="AE18" i="1"/>
  <c r="AE19" i="1"/>
  <c r="AE20" i="1"/>
  <c r="AE22" i="1"/>
  <c r="AE23" i="1"/>
  <c r="AE27" i="1"/>
  <c r="AE28" i="1"/>
  <c r="AE29" i="1"/>
  <c r="AE30" i="1"/>
  <c r="AE31" i="1"/>
  <c r="AE32" i="1"/>
  <c r="AE33" i="1"/>
  <c r="AE34" i="1"/>
  <c r="AE35" i="1"/>
  <c r="AE36" i="1"/>
  <c r="AE37" i="1"/>
  <c r="AE38" i="1"/>
  <c r="AE39" i="1"/>
  <c r="AE40" i="1"/>
  <c r="AE41" i="1"/>
  <c r="AE42" i="1"/>
  <c r="AE43" i="1"/>
  <c r="AE44" i="1"/>
  <c r="AE45" i="1"/>
  <c r="AE46" i="1"/>
  <c r="AE47" i="1"/>
  <c r="AE49" i="1"/>
  <c r="AE50" i="1"/>
  <c r="AE51" i="1"/>
  <c r="AE52" i="1"/>
  <c r="AE53" i="1"/>
  <c r="AE54" i="1"/>
  <c r="AE55" i="1"/>
  <c r="AE56" i="1"/>
  <c r="AE57" i="1"/>
  <c r="AE60" i="1"/>
  <c r="AE61" i="1"/>
  <c r="AE62" i="1"/>
  <c r="AE63" i="1"/>
  <c r="AE64" i="1"/>
  <c r="AE65" i="1"/>
  <c r="AE66" i="1"/>
  <c r="AE67" i="1"/>
  <c r="AE9" i="1"/>
  <c r="AD24" i="1"/>
  <c r="AE24" i="1" s="1"/>
  <c r="AD26" i="1" l="1"/>
  <c r="AE26" i="1" s="1"/>
  <c r="AD25" i="1" l="1"/>
  <c r="AE25" i="1" s="1"/>
  <c r="AE59" i="1"/>
  <c r="AD58" i="1"/>
  <c r="AE58" i="1" s="1"/>
  <c r="AB16" i="1"/>
  <c r="A2" i="5"/>
  <c r="B3" i="5"/>
  <c r="AB59" i="1"/>
  <c r="Y58" i="1"/>
  <c r="AA26" i="1"/>
  <c r="AA25" i="1" l="1"/>
  <c r="AB24" i="1" l="1"/>
  <c r="AC24" i="1" s="1"/>
  <c r="AH24" i="1"/>
  <c r="AI24" i="1" s="1"/>
  <c r="AH37" i="1"/>
  <c r="AI37" i="1" s="1"/>
  <c r="AA37" i="1"/>
  <c r="AB37" i="1" s="1"/>
  <c r="AC37" i="1" s="1"/>
  <c r="AH36" i="1"/>
  <c r="AI36" i="1" s="1"/>
  <c r="AA36" i="1"/>
  <c r="AB36" i="1" s="1"/>
  <c r="AC36" i="1" s="1"/>
  <c r="AH35" i="1"/>
  <c r="AI35" i="1" s="1"/>
  <c r="AA35" i="1"/>
  <c r="AB35" i="1" s="1"/>
  <c r="AC35" i="1" s="1"/>
  <c r="Y61" i="1"/>
  <c r="Z61" i="1" s="1"/>
  <c r="AB61" i="1"/>
  <c r="AC61" i="1" s="1"/>
  <c r="AH61" i="1"/>
  <c r="AI61" i="1" s="1"/>
  <c r="AB40" i="1"/>
  <c r="AC40" i="1" s="1"/>
  <c r="AB39" i="1"/>
  <c r="AC39" i="1" s="1"/>
  <c r="AB38" i="1"/>
  <c r="AC38" i="1" s="1"/>
  <c r="AB11" i="1"/>
  <c r="AC11" i="1" s="1"/>
  <c r="AB10" i="1"/>
  <c r="AC10" i="1" s="1"/>
  <c r="AB9" i="1"/>
  <c r="AC9" i="1" s="1"/>
  <c r="AB67" i="1"/>
  <c r="AC67" i="1" s="1"/>
  <c r="AB66" i="1"/>
  <c r="AC66" i="1" s="1"/>
  <c r="AB65" i="1"/>
  <c r="AC65" i="1" s="1"/>
  <c r="AB64" i="1"/>
  <c r="AC64" i="1" s="1"/>
  <c r="AB63" i="1"/>
  <c r="AC63" i="1" s="1"/>
  <c r="AB62" i="1"/>
  <c r="AC62" i="1" s="1"/>
  <c r="AC59" i="1"/>
  <c r="AB58" i="1"/>
  <c r="AC58" i="1" s="1"/>
  <c r="AB57" i="1"/>
  <c r="AC57" i="1" s="1"/>
  <c r="AB56" i="1"/>
  <c r="AC56" i="1" s="1"/>
  <c r="AB55" i="1"/>
  <c r="AC55" i="1" s="1"/>
  <c r="AB54" i="1"/>
  <c r="AC54" i="1" s="1"/>
  <c r="AB53" i="1"/>
  <c r="AC53" i="1" s="1"/>
  <c r="AB52" i="1"/>
  <c r="AC52" i="1" s="1"/>
  <c r="AB51" i="1"/>
  <c r="AC51" i="1" s="1"/>
  <c r="AB50" i="1"/>
  <c r="AC50" i="1" s="1"/>
  <c r="AB49" i="1"/>
  <c r="AC49" i="1" s="1"/>
  <c r="AB48" i="1"/>
  <c r="AC48" i="1" s="1"/>
  <c r="AB47" i="1"/>
  <c r="AC47" i="1" s="1"/>
  <c r="AB46" i="1"/>
  <c r="AC46" i="1" s="1"/>
  <c r="AB45" i="1"/>
  <c r="AC45" i="1" s="1"/>
  <c r="AB44" i="1"/>
  <c r="AC44" i="1" s="1"/>
  <c r="AB43" i="1"/>
  <c r="AC43" i="1" s="1"/>
  <c r="AB42" i="1"/>
  <c r="AC42" i="1" s="1"/>
  <c r="AB41" i="1"/>
  <c r="AC41" i="1" s="1"/>
  <c r="AB34" i="1"/>
  <c r="AC34" i="1" s="1"/>
  <c r="AB33" i="1"/>
  <c r="AC33" i="1" s="1"/>
  <c r="AB32" i="1"/>
  <c r="AC32" i="1" s="1"/>
  <c r="AB31" i="1"/>
  <c r="AC31" i="1" s="1"/>
  <c r="AB30" i="1"/>
  <c r="AC30" i="1" s="1"/>
  <c r="AB29" i="1"/>
  <c r="AC29" i="1" s="1"/>
  <c r="AB28" i="1"/>
  <c r="AC28" i="1" s="1"/>
  <c r="AB27" i="1"/>
  <c r="AC27" i="1" s="1"/>
  <c r="AB26" i="1"/>
  <c r="AC26" i="1" s="1"/>
  <c r="AB25" i="1"/>
  <c r="AC25" i="1" s="1"/>
  <c r="AB23" i="1"/>
  <c r="AC23" i="1" s="1"/>
  <c r="AB22" i="1"/>
  <c r="AC22" i="1" s="1"/>
  <c r="AB21" i="1"/>
  <c r="AC21" i="1" s="1"/>
  <c r="AB20" i="1"/>
  <c r="AC20" i="1" s="1"/>
  <c r="AB19" i="1"/>
  <c r="AC19" i="1" s="1"/>
  <c r="AB18" i="1"/>
  <c r="AC18" i="1" s="1"/>
  <c r="AB17" i="1"/>
  <c r="AC17" i="1" s="1"/>
  <c r="AC16" i="1"/>
  <c r="AB15" i="1"/>
  <c r="AC15" i="1" s="1"/>
  <c r="AB14" i="1"/>
  <c r="AC14" i="1" s="1"/>
  <c r="AB13" i="1"/>
  <c r="AC13" i="1" s="1"/>
  <c r="AB12" i="1"/>
  <c r="AC12" i="1" s="1"/>
  <c r="Y12" i="1"/>
  <c r="Z12" i="1" s="1"/>
  <c r="Y11" i="1"/>
  <c r="Z11" i="1" s="1"/>
  <c r="Y10" i="1"/>
  <c r="Z10" i="1" s="1"/>
  <c r="Y38" i="1"/>
  <c r="AH11" i="1"/>
  <c r="AI11" i="1" s="1"/>
  <c r="AH10" i="1"/>
  <c r="AI10" i="1" s="1"/>
  <c r="AH9" i="1"/>
  <c r="AI9" i="1" s="1"/>
  <c r="AH67" i="1"/>
  <c r="AI67" i="1" s="1"/>
  <c r="AH66" i="1"/>
  <c r="AI66" i="1" s="1"/>
  <c r="AH65" i="1"/>
  <c r="AI65" i="1" s="1"/>
  <c r="AH64" i="1"/>
  <c r="AI64" i="1" s="1"/>
  <c r="AH63" i="1"/>
  <c r="AI63" i="1" s="1"/>
  <c r="AH62" i="1"/>
  <c r="AI62" i="1" s="1"/>
  <c r="AH59" i="1"/>
  <c r="AI59" i="1" s="1"/>
  <c r="AH58" i="1"/>
  <c r="AI58" i="1" s="1"/>
  <c r="AH57" i="1"/>
  <c r="AI57" i="1" s="1"/>
  <c r="AH56" i="1"/>
  <c r="AI56" i="1" s="1"/>
  <c r="AH55" i="1"/>
  <c r="AI55" i="1" s="1"/>
  <c r="AH54" i="1"/>
  <c r="AI54" i="1" s="1"/>
  <c r="AH53" i="1"/>
  <c r="AI53" i="1" s="1"/>
  <c r="AH52" i="1"/>
  <c r="AI52" i="1" s="1"/>
  <c r="AH51" i="1"/>
  <c r="AI51" i="1" s="1"/>
  <c r="AH50" i="1"/>
  <c r="AI50" i="1" s="1"/>
  <c r="AH49" i="1"/>
  <c r="AI49" i="1" s="1"/>
  <c r="AH48" i="1"/>
  <c r="AI48" i="1" s="1"/>
  <c r="AH47" i="1"/>
  <c r="AI47" i="1" s="1"/>
  <c r="AH46" i="1"/>
  <c r="AI46" i="1" s="1"/>
  <c r="AH45" i="1"/>
  <c r="AI45" i="1" s="1"/>
  <c r="AH44" i="1"/>
  <c r="AI44" i="1" s="1"/>
  <c r="AH43" i="1"/>
  <c r="AI43" i="1" s="1"/>
  <c r="AH42" i="1"/>
  <c r="AI42" i="1" s="1"/>
  <c r="AH41" i="1"/>
  <c r="AI41" i="1" s="1"/>
  <c r="AH40" i="1"/>
  <c r="AI40" i="1" s="1"/>
  <c r="AH39" i="1"/>
  <c r="AI39" i="1" s="1"/>
  <c r="AH38" i="1"/>
  <c r="AI38" i="1" s="1"/>
  <c r="AH34" i="1"/>
  <c r="AI34" i="1" s="1"/>
  <c r="AH33" i="1"/>
  <c r="AI33" i="1" s="1"/>
  <c r="AH32" i="1"/>
  <c r="AI32" i="1" s="1"/>
  <c r="AH31" i="1"/>
  <c r="AI31" i="1" s="1"/>
  <c r="AH30" i="1"/>
  <c r="AI30" i="1" s="1"/>
  <c r="AH29" i="1"/>
  <c r="AI29" i="1" s="1"/>
  <c r="AH28" i="1"/>
  <c r="AI28" i="1" s="1"/>
  <c r="AH27" i="1"/>
  <c r="AI27" i="1" s="1"/>
  <c r="AH26" i="1"/>
  <c r="AI26" i="1" s="1"/>
  <c r="AH25" i="1"/>
  <c r="AI25" i="1" s="1"/>
  <c r="AH23" i="1"/>
  <c r="AI23" i="1" s="1"/>
  <c r="AH22" i="1"/>
  <c r="AI22" i="1" s="1"/>
  <c r="AH21" i="1"/>
  <c r="AI21" i="1" s="1"/>
  <c r="AH20" i="1"/>
  <c r="AI20" i="1" s="1"/>
  <c r="AH19" i="1"/>
  <c r="AI19" i="1" s="1"/>
  <c r="AH18" i="1"/>
  <c r="AI18" i="1" s="1"/>
  <c r="AH17" i="1"/>
  <c r="AI17" i="1" s="1"/>
  <c r="AH16" i="1"/>
  <c r="AI16" i="1" s="1"/>
  <c r="AH15" i="1"/>
  <c r="AI15" i="1" s="1"/>
  <c r="AH14" i="1"/>
  <c r="AI14" i="1" s="1"/>
  <c r="AH13" i="1"/>
  <c r="AI13" i="1" s="1"/>
  <c r="AH12" i="1"/>
  <c r="AI12" i="1" s="1"/>
  <c r="Y9" i="1"/>
  <c r="Z9" i="1" s="1"/>
  <c r="Y13" i="1"/>
  <c r="Z13" i="1" s="1"/>
  <c r="Y14" i="1"/>
  <c r="Z14" i="1" s="1"/>
  <c r="Y15" i="1"/>
  <c r="Z15" i="1" s="1"/>
  <c r="Y16" i="1"/>
  <c r="Z16" i="1" s="1"/>
  <c r="Y17" i="1"/>
  <c r="Z17" i="1" s="1"/>
  <c r="Y18" i="1"/>
  <c r="Z18" i="1" s="1"/>
  <c r="Y19" i="1"/>
  <c r="Z19" i="1" s="1"/>
  <c r="Y20" i="1"/>
  <c r="Z20" i="1" s="1"/>
  <c r="Y21" i="1"/>
  <c r="Z21" i="1" s="1"/>
  <c r="Y22" i="1"/>
  <c r="Z22" i="1" s="1"/>
  <c r="Y23" i="1"/>
  <c r="Z23" i="1" s="1"/>
  <c r="Y24" i="1"/>
  <c r="Z24" i="1" s="1"/>
  <c r="Y25" i="1"/>
  <c r="Z25" i="1" s="1"/>
  <c r="Y26" i="1"/>
  <c r="Z26" i="1" s="1"/>
  <c r="Y27" i="1"/>
  <c r="Z27" i="1" s="1"/>
  <c r="Y28" i="1"/>
  <c r="Z28" i="1" s="1"/>
  <c r="Y29" i="1"/>
  <c r="Z29" i="1" s="1"/>
  <c r="Y30" i="1"/>
  <c r="Z30" i="1" s="1"/>
  <c r="Y31" i="1"/>
  <c r="Z31" i="1" s="1"/>
  <c r="Y32" i="1"/>
  <c r="Z32" i="1" s="1"/>
  <c r="Y33" i="1"/>
  <c r="Z33" i="1" s="1"/>
  <c r="Y34" i="1"/>
  <c r="Z34" i="1" s="1"/>
  <c r="Y35" i="1"/>
  <c r="Z35" i="1" s="1"/>
  <c r="Y36" i="1"/>
  <c r="Z36" i="1" s="1"/>
  <c r="Y37" i="1"/>
  <c r="Z37" i="1" s="1"/>
  <c r="Z38" i="1"/>
  <c r="Y39" i="1"/>
  <c r="Z39" i="1" s="1"/>
  <c r="Y40" i="1"/>
  <c r="Z40" i="1" s="1"/>
  <c r="Y41" i="1"/>
  <c r="Z41" i="1" s="1"/>
  <c r="Y42" i="1"/>
  <c r="Z42" i="1" s="1"/>
  <c r="Y43" i="1"/>
  <c r="Z43" i="1" s="1"/>
  <c r="Y44" i="1"/>
  <c r="Z44" i="1" s="1"/>
  <c r="Y45" i="1"/>
  <c r="Z45" i="1" s="1"/>
  <c r="Y46" i="1"/>
  <c r="Z46" i="1" s="1"/>
  <c r="Y47" i="1"/>
  <c r="Z47" i="1" s="1"/>
  <c r="Y48" i="1"/>
  <c r="Z48" i="1" s="1"/>
  <c r="Y49" i="1"/>
  <c r="Z49" i="1" s="1"/>
  <c r="Y50" i="1"/>
  <c r="Z50" i="1" s="1"/>
  <c r="Y51" i="1"/>
  <c r="Z51" i="1" s="1"/>
  <c r="Y52" i="1"/>
  <c r="Z52" i="1" s="1"/>
  <c r="Y53" i="1"/>
  <c r="Z53" i="1" s="1"/>
  <c r="Y54" i="1"/>
  <c r="Z54" i="1" s="1"/>
  <c r="Y55" i="1"/>
  <c r="Z55" i="1" s="1"/>
  <c r="Y56" i="1"/>
  <c r="Z56" i="1" s="1"/>
  <c r="Y57" i="1"/>
  <c r="Z57" i="1" s="1"/>
  <c r="Z58" i="1"/>
  <c r="Y59" i="1"/>
  <c r="Z59" i="1" s="1"/>
  <c r="Y62" i="1"/>
  <c r="Z62" i="1" s="1"/>
  <c r="Y63" i="1"/>
  <c r="Z63" i="1" s="1"/>
  <c r="Y64" i="1"/>
  <c r="Z64" i="1" s="1"/>
  <c r="Y65" i="1"/>
  <c r="Z65" i="1" s="1"/>
  <c r="Y66" i="1"/>
  <c r="Z66" i="1" s="1"/>
  <c r="Y67" i="1"/>
  <c r="Z67" i="1" s="1"/>
  <c r="AF25" i="1" l="1"/>
  <c r="AF26" i="1"/>
  <c r="AF24" i="1"/>
  <c r="AF38" i="1"/>
  <c r="AF39" i="1"/>
  <c r="AF40" i="1"/>
  <c r="AF42" i="1"/>
  <c r="AF43" i="1"/>
  <c r="AF67" i="1"/>
  <c r="AF9" i="1"/>
  <c r="AF62" i="1"/>
  <c r="AF58" i="1"/>
  <c r="AF47" i="1"/>
  <c r="AF10" i="1"/>
  <c r="AF11" i="1"/>
  <c r="AF64" i="1"/>
  <c r="AF31" i="1"/>
  <c r="AF18" i="1"/>
  <c r="AF46" i="1"/>
  <c r="AF44" i="1"/>
  <c r="AF13" i="1"/>
  <c r="AF65" i="1"/>
  <c r="AF28" i="1"/>
  <c r="AF34" i="1"/>
  <c r="AF23" i="1"/>
  <c r="AF30" i="1"/>
  <c r="AF45" i="1"/>
  <c r="AF27" i="1"/>
  <c r="AF50" i="1"/>
  <c r="AF15" i="1"/>
  <c r="AF32" i="1"/>
  <c r="AF51" i="1"/>
  <c r="AF61" i="1"/>
  <c r="AF55" i="1"/>
  <c r="AF14" i="1"/>
  <c r="AF48" i="1"/>
  <c r="AF22" i="1"/>
  <c r="AF54" i="1"/>
  <c r="AF53" i="1"/>
  <c r="AF19" i="1"/>
  <c r="AF52" i="1"/>
  <c r="AF20" i="1"/>
  <c r="AF12" i="1"/>
  <c r="AF63" i="1"/>
  <c r="AF41" i="1"/>
  <c r="AF16" i="1"/>
  <c r="AF49" i="1"/>
  <c r="AF17" i="1"/>
  <c r="AF56" i="1"/>
  <c r="AF57" i="1"/>
  <c r="AF33" i="1"/>
  <c r="AF29" i="1"/>
  <c r="AF59" i="1"/>
  <c r="AF21" i="1"/>
  <c r="AF6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<sst xmlns="http://schemas.openxmlformats.org/spreadsheetml/2006/main" count="510" uniqueCount="360">
  <si>
    <t xml:space="preserve">MALLA DE INDICADORES POR PROCESO </t>
  </si>
  <si>
    <t>Trimestral</t>
  </si>
  <si>
    <t>GESTIÓN INTEGRADA MIP-SIG</t>
  </si>
  <si>
    <t xml:space="preserve">Semestral </t>
  </si>
  <si>
    <t>Anual</t>
  </si>
  <si>
    <t xml:space="preserve">UNIDAD NACIONAL DE PROTECCION </t>
  </si>
  <si>
    <t>PROCESO</t>
  </si>
  <si>
    <t>OBJETIVO</t>
  </si>
  <si>
    <t>TIPO DE INDIDCADOR</t>
  </si>
  <si>
    <t>NOMBRE DEL INDICADOR</t>
  </si>
  <si>
    <t>INTERPRETACIÓN</t>
  </si>
  <si>
    <t>DEFINICIÓN OPERACIONAL (FÓRMULA)</t>
  </si>
  <si>
    <t>FRECUENCIA DE REPORTE</t>
  </si>
  <si>
    <t>PLANEADOR ANUAL DE INDICADORES</t>
  </si>
  <si>
    <t>META</t>
  </si>
  <si>
    <t xml:space="preserve">SEGUIMIENTO DE RESULTADOS </t>
  </si>
  <si>
    <t xml:space="preserve">ANÁLISIS DE INDICADOR </t>
  </si>
  <si>
    <t>EVIDENCIA</t>
  </si>
  <si>
    <t>ENERO</t>
  </si>
  <si>
    <t>FEBRERO</t>
  </si>
  <si>
    <t>MARZO</t>
  </si>
  <si>
    <t>ABRIL</t>
  </si>
  <si>
    <t>MAYO</t>
  </si>
  <si>
    <t>JUNIO</t>
  </si>
  <si>
    <t>JULIO</t>
  </si>
  <si>
    <t>AGOSTO</t>
  </si>
  <si>
    <t>SEPTIEMBRE</t>
  </si>
  <si>
    <t>OCTUBRE</t>
  </si>
  <si>
    <t>NOVIEMBRE</t>
  </si>
  <si>
    <t>DICIEMBRE</t>
  </si>
  <si>
    <t>TRIMESTRE I</t>
  </si>
  <si>
    <t>TRIMESTRE II</t>
  </si>
  <si>
    <t>TRIMNESTRE III</t>
  </si>
  <si>
    <t>TRIMESTRE IV</t>
  </si>
  <si>
    <t xml:space="preserve">RESULTADO I AVANCE </t>
  </si>
  <si>
    <t>UMBRAL DE GESTIÓN</t>
  </si>
  <si>
    <t>INTERPRETACIÓN DE LA GESTÓN</t>
  </si>
  <si>
    <t xml:space="preserve">RESULTADO II AVANCE </t>
  </si>
  <si>
    <t xml:space="preserve">RESULTADO III AVANCE </t>
  </si>
  <si>
    <t xml:space="preserve">RESULTADO IV AVANCE </t>
  </si>
  <si>
    <t>Direccionamiento Estratégico y Planeación</t>
  </si>
  <si>
    <t>Orientar estratégicamente a la Unidad Nacional de Protección -UNP- a través de la definición de lineamientos generales, políticas, estrategias y del modelo de operación, armonizando los planes, programas y proyectos de carácter estratégico para dar cumplimiento a la misión, objetivos institucionales, sectoriales y metas de gobierno.</t>
  </si>
  <si>
    <t>Eficacia</t>
  </si>
  <si>
    <t>Porcentaje de Ejecución del Plan de Acción Institucional</t>
  </si>
  <si>
    <t>Medir el nivel de ejecución de las actividades del Plan de Acción Institucional</t>
  </si>
  <si>
    <t>((Sumatoria del resultado del nivel de cumplimiento de los procesos con respecto a las actividades establecidas en el PAI para el periodo)/ (Total de nivel de cumplimiento de los procesos evaluados en el PAI para el periodo))*100</t>
  </si>
  <si>
    <t>Para el III trimestre del 2024, se realizaron 31 actividades de las 38 planificadas en el marco del Plan de Acción Institucional a corte 30 de septiembre de 2024. De tal manera se evidencia un cumplimiento al tercer trimestre del 81,58%.</t>
  </si>
  <si>
    <t>Informe de seguimiento PAI y PEI III trimestre presentado ante CIGD y publicado en página Web de la entidad</t>
  </si>
  <si>
    <t xml:space="preserve">Eficacia
</t>
  </si>
  <si>
    <t>Porcentaje de Ejecución de Proyectos de Inversión</t>
  </si>
  <si>
    <r>
      <t xml:space="preserve">Medir el nivel de ejecución de los Proyectos de DAR </t>
    </r>
    <r>
      <rPr>
        <sz val="10"/>
        <color rgb="FFFF0000"/>
        <rFont val="Arial"/>
        <family val="2"/>
      </rPr>
      <t xml:space="preserve"> </t>
    </r>
  </si>
  <si>
    <t>(Número de Actividades ejecutadas de los Proyectos de Inversión/Total Actividades programadas de los Proyectos de Inversión en el Período)*100</t>
  </si>
  <si>
    <t>Porcentaje de Ejecución de compromisos Presupuestal</t>
  </si>
  <si>
    <t>Medir la eficiencia de la planeación institucional al identificar la ejecución presupuestal de disponibilidad e identificar brechas en la planificación financiera</t>
  </si>
  <si>
    <t>(Ejecución compromisos/Apropiación vigente)*100</t>
  </si>
  <si>
    <t>Para el III trimesre del 2024, se refleja la eficiencia de lo ejecutado(compromisos) que equivale al 86,43%  del valor  apropiado (apropiación final)  cifra acumulada de enero a septiembre.</t>
  </si>
  <si>
    <t>Reporte SIIF Nación Ejecución Presupuestal de Enero a septiembre del 2024</t>
  </si>
  <si>
    <t>Efectividad (Impacto-Valor Público)</t>
  </si>
  <si>
    <t>Nivel de Avance en las Estrategias Institucionales</t>
  </si>
  <si>
    <t>Medir la efectividad del proceso a través de establecer el avance de las estrategias institucionales definidas</t>
  </si>
  <si>
    <t>(Porcentaje de avance de las estrategias institucionales medidas en el período/Total de estrategias institucionales medidas en el período)*100</t>
  </si>
  <si>
    <t>Para el III trimestre del 2024, se realizaron 31 actividades de las 43 planificadas en el marco del Plan Estrategico Institucional a corte 30 de septiembre de 2024. De tal manera se evidencia un cumplimiento al tercer trimestre del 72,09%.</t>
  </si>
  <si>
    <t>Gestión Integrada MIPG-SIG</t>
  </si>
  <si>
    <t>Establecer, implementar, mantener y mejorar los componentes del modelo integrado MIPG-SIG de la UNP, que facilite la generación de valor público en la Entidad para su población objeto y grupos de interés.</t>
  </si>
  <si>
    <t>Cumplimiento del programa de auditorias</t>
  </si>
  <si>
    <t>Medir el porcentaje de cumplimiento de la ejecución de las auditorias realizadas durante la vigencia y de acuerdo con lo establecido en el programa anual de auditorias</t>
  </si>
  <si>
    <t>(Numero de Auditorias ejecutadas con documentos asociados (Informe de auditoria,Lista de chequeo, Plan de auditorias)) / (Total de auditorías definidas en el programa anual de auditorias) x 100</t>
  </si>
  <si>
    <t>Eficiencia</t>
  </si>
  <si>
    <t>Oportunidad en la gestión de las ACOM</t>
  </si>
  <si>
    <t xml:space="preserve">Medir la eficiencia del proceso al establecer la a través que se está implementando de manera oportuna la mejora continua del MIPG-SIG
</t>
  </si>
  <si>
    <t>(Número de actividades de ACOM ejecutadas oportunamente/Total de Actividades programadas en las ACOM con cierre en el período)*100</t>
  </si>
  <si>
    <t>Porcentaje de cumplimiento de los Objetivos del MIPG-SIG</t>
  </si>
  <si>
    <t>Medir la efectividad del proceso a través de establecer el nivel de desempeño del MIPG-SIG con el despliegue y cumplimiento de la Política Integral MIPG-SIG</t>
  </si>
  <si>
    <t>(Sumatoria del Promedio del Porcentaje de Cumplimiento de los Objetivos de la Política Integral MIPG-SIG en el período actual /Número(Total) de Objetivos que son objeto de seguimiento de acuerdo a los indicadores medidos del Despliegue de la Política Integral MIPG-SIG en el período actual)</t>
  </si>
  <si>
    <t>Coordinación y Cooperación Interinstitucional</t>
  </si>
  <si>
    <t>Adelantar acciones de coordinación, cooperación y articulación con  los diferentes actores relacionados con las Estrategias de Prevención y Protección, del orden territorial, nacional o internacional, con el fin de formular e implementar estrategias, a través de mecanismos documentados, fortaleciendo las capacidades institucionales para garantizar los derechos a la vida, la libertad, la integridad, y la seguridad personal de su población objeto.</t>
  </si>
  <si>
    <t>Porcentaje de Acciones de coordinación, cooperación y articulación realizadas</t>
  </si>
  <si>
    <t>Medir la eficacia del proceso a traves de identificar las acciones de coordinación, cooperación y articulación realizadas</t>
  </si>
  <si>
    <t>(Número de Acciones de coordinación, cooperación y articulación realizadas/Total Acciones de coordinación, cooperación y articulación programadas en el período)*100</t>
  </si>
  <si>
    <t>Total de recursos gestionados a través de actividades de coordinación, cooperación y articulación</t>
  </si>
  <si>
    <t>Medir la efectividad del proceso a traves de establecer los recursos gestionados satisfactoriamente que se lograron en la realización de las acciones de coordinación, cooperación y articulación</t>
  </si>
  <si>
    <t>(RECURSOS ALCANZADOS A LA META DE AFORO/META DE AFORO)*100</t>
  </si>
  <si>
    <t>Gestión Estratégica del Talento Humano</t>
  </si>
  <si>
    <t>Gestionar, vincular y promover el desarrollo y bienestar del talento humano que permita contribuir al logro de la misionalidad de la entidad, en el marco de la integridad y del servicio público.</t>
  </si>
  <si>
    <t>EVALUACION DE DESEMPEÑO CON NIVEL SOBRESALIENTE DE FUNCIONARIOS DE CARRERA ADMINISTRATIVA</t>
  </si>
  <si>
    <t>Medir la eficacia del rendiemiento y el comportamiento del funionario frente a los objetivos de la Entidad.</t>
  </si>
  <si>
    <t>(Numero de funcionarios de planta con evaluación del desempeño sobresaliente / numero total de funcionarios de planta evaluados)*100</t>
  </si>
  <si>
    <t>Porcentaje de funcionarios ubicados por perfiles y competencias</t>
  </si>
  <si>
    <t>edir el cumplimiento de requisitos de los aspirantes a un cargo de acuerdo a lo establecido en el Manual Específico de Funciones de la UNP</t>
  </si>
  <si>
    <t>(Funcionarios vinculados que cumplen el perfil y la competencia establecidos en el Manual de Competencias/Planta Global)*100</t>
  </si>
  <si>
    <t>Medición de rutas de creación de valor que incremente la satisfacción del funcionario en la Entidad.</t>
  </si>
  <si>
    <t>Medir el impacto de las dimensiones de calidad de vida a través de la cobertura y satisfacción de servicios de seguridad social y condiciones labolar así: Clima laboral, estimulos, cobertura y satisfacción en los servicios de bienestar y sanidad</t>
  </si>
  <si>
    <t>(Número de rutas de creación de valor del talento humano que mejoraron su nivel /Número total de rutas de valor)*100</t>
  </si>
  <si>
    <t>Gestión de las Comunicaciones Estratégicas</t>
  </si>
  <si>
    <t>Desarrollar estrategias de comunicación, haciendo uso de los diferentes medios de comunicación con el fin de satisfacer las necesidades de comunicación interna y externa en términos de transparencia y oportunidad, generando impacto positivo en la población objeto y grupos de interés.</t>
  </si>
  <si>
    <t xml:space="preserve">Porcentaje de atención de los requerimientos allegados   </t>
  </si>
  <si>
    <t>Garantizar la entrega de los suministros disponibles en el inventario de acuerdo con las solicitudes recibidas</t>
  </si>
  <si>
    <t xml:space="preserve">(Número de requerimientos atendidos en el Período/Total requerimientos allegados en el Período)*100
</t>
  </si>
  <si>
    <t>En el tercer trimestre del 2024 llegaron 79 solicitudes al grupo de comunicaciones por medio del correo: comunicacionesunp@unp.gov.co, de los cuales 79 fueron atendidos.</t>
  </si>
  <si>
    <t>Oportunidad (en tiempo de respuesta) en la entrega de productos de comunicaciones estratégicas a los proceso.</t>
  </si>
  <si>
    <t>Medir la efecacia del proceso en la oportunidad de entrega de los requerimientos realizados por los procesos (requerimientos = productos solicitados) 
 COMPROMISOS: Plazos para ajustar procedimientos y formatos. un mes, es decir, a 15 de abril.</t>
  </si>
  <si>
    <t>(Número de productos atendidos oportunamente  en el período/ Total de productos solicitados en el período)*100</t>
  </si>
  <si>
    <t>Para el tercer trimestre del año 2024 se recibieron 79 solicitudes de las diferentes áreas que varían entre: publicación, pieza gráfica, video y fotografía, de los cuales 79 fueron entregados de manera oportuna teniendo en cuenta los tiempos de entrega estipulados en el formato de solicitud de creación de pieza gráfica y/o material audiovisual.</t>
  </si>
  <si>
    <t xml:space="preserve">Porcentaje de Impacto de la Comunicación Externa e Interna
</t>
  </si>
  <si>
    <t xml:space="preserve">Medir la efectividad del proceso al identificar el impacto de las comunicaciones internas y externas en las redes sociales  </t>
  </si>
  <si>
    <t>(sumatoria del número de cuentas que interactuaron en todas las redes sociales del período actual/ Total de seguidores período anterior)*100</t>
  </si>
  <si>
    <t>%</t>
  </si>
  <si>
    <t>Gestión de Evaluación del Riesgo</t>
  </si>
  <si>
    <t>Generar los parámetros y lineamientos institucionales para la gestión y trámite de las evaluaciones de riesgo tanto individual como colectivo de la población objeto del Programa de Prevención y Protección de la Unidad Nacional de Protección, necesario para coadyuvar a garantizar la vida y la integridad de las personas, grupos o comunidades, de acuerdo al nivel de riesgo extraordinario o extremo que se presente mediante el análisis efectuado.</t>
  </si>
  <si>
    <t>Porcentaje de órdenes de trabajo asignadas en el periodo</t>
  </si>
  <si>
    <t xml:space="preserve">Medir la eficacia del proceso a través de establecer el número total de solicitudes de evaluación del riesgo allegadas a la Subdirección de Evaluación del Riesgo, el porcentaje de las mismas asigandas para su desarrollo mediante respectivas ordens de trabajo </t>
  </si>
  <si>
    <t xml:space="preserve">
(No. total ordenes de trabajo asignadas en el periodo /Número total solicitudes de protección para evaluación del riesgo llegadas a la Subdireccióny reevaluación del riesgo recibidas en el periodo) * 100 </t>
  </si>
  <si>
    <t>Para el tercer trimestre de 2024, se asignaron 2,843 solicitudes de protección de evaluación y reevaluación de riesgo individual de las cuales corresponde 737 en julio, 843 en agosto y 1.263 en septiembre.
Se obtiene un resultado de 90 % de efectividad con un total de 2,560 casos que se asignaron y autorizaron para el respectivo estudio de Nivel de Riesgo individual. Se reporto bajo el memorando MEM24-00053798 falla de la plataforma SER y correo de asignaciones, desde el día 27/09/2024 hasta el día 07/10/2024 lo que conllevo a no poder autorizar a tiempo el restante de las 283 órdenes de trabajo.</t>
  </si>
  <si>
    <t>Documento no controlado, Excel  consolidado (base de datos) registro plataforma SER
BASE  TRIMESTRES  2024</t>
  </si>
  <si>
    <t xml:space="preserve">Porcentaje de evaluaciones y reevaluaciones del riesgo tramitadas oportunamente en el periodo </t>
  </si>
  <si>
    <t>Medir la eficiencia del proceso a través de la oportunidad para evaluar el riesgo  dentro de los términos establecidos por la normatividad vigente.</t>
  </si>
  <si>
    <t xml:space="preserve">(Número de evaluaciones y reevaluaciones de riesgo presentadas ante la ST CERREM oportunamente en el periodo / Número total de evaluaciones y reevaluaciones de riesgo planificadas para presentación ante la ST CERREM en el periodo)*100%
</t>
  </si>
  <si>
    <t>Para el tercer trimestre del 2024  se obtiene un resultado del  72,60 % en la medición del periodo.  En total de las 2876  Evaluaciones del Riesgo, fueron finalizadas en oportunidad 2088 ordenes de trabajo, 492 órdenes de trabajo  fueron terminadas pero superaron los términos establecidos y 296 órdenes de trabajo aun se encuentran activas con respecto a la fecha de toma del reporte SER</t>
  </si>
  <si>
    <t xml:space="preserve">Porcentaje de evaluaciones y  reevaluaciones del riesgo presentadas ante el CERREM validadas  </t>
  </si>
  <si>
    <t xml:space="preserve">Medir la efectividad del proceso a través de establecer el número total de evaluaciones y reevaluaciones del riesgo presentadas ante el  CERREM respectivo, el procetntaje de las mismas validadas por estos cuerpos colegiados.
</t>
  </si>
  <si>
    <t xml:space="preserve">(Nro. de evaluaciones del riesgo con ok de calidad, validadas por el respectivo CERREM en el período  / Nro total de evaluaciones del riesgo con Ok de calidad presentadas ante el respctivo CERREM en el periodo)*100 
</t>
  </si>
  <si>
    <r>
      <t xml:space="preserve">IIITrimestre de 2024: Nro. de evaluaciones del riesgo con ok de calidad, validadas por el respectivo CERREM en el período donde los delegados del CERREM validaron un total de </t>
    </r>
    <r>
      <rPr>
        <b/>
        <sz val="10"/>
        <color theme="1"/>
        <rFont val="Arial"/>
        <family val="2"/>
      </rPr>
      <t xml:space="preserve">2843 </t>
    </r>
    <r>
      <rPr>
        <sz val="10"/>
        <color theme="1"/>
        <rFont val="Arial"/>
        <family val="2"/>
      </rPr>
      <t xml:space="preserve">casos / Nro total de evaluaciones del riesgo con Ok de calidad presentadas ante el respctivo CERREM en el periodo en este tercer trimestre se agendaron un total de </t>
    </r>
    <r>
      <rPr>
        <b/>
        <sz val="10"/>
        <color theme="1"/>
        <rFont val="Arial"/>
        <family val="2"/>
      </rPr>
      <t xml:space="preserve">3015 </t>
    </r>
    <r>
      <rPr>
        <sz val="10"/>
        <color theme="1"/>
        <rFont val="Arial"/>
        <family val="2"/>
      </rPr>
      <t xml:space="preserve">casos)*100, quedando este indicador en un cumplimiento de un 94% durante el tercer trimestre de 2024, </t>
    </r>
  </si>
  <si>
    <t>Consolidado en Excel casos</t>
  </si>
  <si>
    <t>Gestión de Medidas de Protección</t>
  </si>
  <si>
    <t>Gestionar la implementación, el seguimiento y control de las medidas de prevención y protección tendientes a salvaguardar la vida de los beneficiarios del programa de protección, así como realizar el desmonte de medidas, de acuerdo con la normativa vigente y procedimientos establecidos.</t>
  </si>
  <si>
    <t>Porcentaje de personas con medidas de protección implementadas</t>
  </si>
  <si>
    <t>Medir la eficacia de la Implementación de las medidas de protección a través de los actos Administrativos ejecutoriados allegados a la coordinación con el total de medidas disponibles a implementar (por ruta ordinaria, trámite de emergencia y/o Tutela)</t>
  </si>
  <si>
    <t>(Número de personas con medidas de protección de competencia de la UNP implementadas )/ (Número de personas con acto administrativo ejecutoriado a implementar en el periodo con el total de medidas disponibles a implementar) *100
VARIABLES:
Ruta ordinaria
Trámites de Emergencia 
Tutelas</t>
  </si>
  <si>
    <t>Porcentaje de beneficiarios con medidas de protección desmontadas</t>
  </si>
  <si>
    <t>Medir la eficacia del Desmonte de las medidas Protección a traves de las constancias ejecutorias allegadas a la Coordinación.(por ruta ordinaria)</t>
  </si>
  <si>
    <t xml:space="preserve">(Número de beneficiarios con medidas de protección de competencia de la UNP desmontadas)/(Numero de Beneficiarios con constancia Ejecutoria a Desmontar)*100
VARIABLE:
Ruta ordinaria
</t>
  </si>
  <si>
    <t xml:space="preserve">Porcentaje de personas con medidas de protección implementadas en los términos establecidos
</t>
  </si>
  <si>
    <t>Medir la eficiencia de la Implementación de las medidas de Protección a traves de los actos administrivos ejecutoriados allegados a la coordinación de acuerdo a los términos establecidos con el total de medidas disponibles a implementar (Ruta Ordinaria, tramites de Emergencia y/o Tutela)</t>
  </si>
  <si>
    <t>(Número de personas con medidas de protección de competencia de la UNP implementadas en los términos establecidos)/(Número de personas con acto administrativo ejecutoriado a implementar con el total de medidas disponibles) * 100
VARIABLES:
Ruta ordinaria
Trámites de Emergencia 
Tutelas</t>
  </si>
  <si>
    <t>Índice de éxito de efectividad del programa de prevención y protección</t>
  </si>
  <si>
    <t>Medir la efectividad de las medidas de protección implementadas en cuanto a la protección a la vida de los beneficiarios</t>
  </si>
  <si>
    <t>((Cantidad de beneficiarios con medidas de protección implementadas - número de beneficiarios que perdieron la Vida) / (Total de beneficiarios con medidas protección implementadas))*100</t>
  </si>
  <si>
    <t>Gestión Especializada de Seguridad y Protección</t>
  </si>
  <si>
    <t>Realizar el análisis de riego, implementación, supervisión y seguimiento de las medidas materiales de protección a los(as) integrantes de la agrupación política del nuevo partido o movimiento político que surja del tránsito de las FARC-EP a la actividad legal, actividades y sedes, así como para los antiguos integrantes de las FARC-EP que se reincorporen a la vida civil y a sus familias, en atención a las normas vigentes que le apliquen.</t>
  </si>
  <si>
    <t>Porcentaje de evaluaciones y reevaluaciones del riesgo tramitadas en el periodo</t>
  </si>
  <si>
    <t>Medir la eficacia del proceso a través de establecer del número total de solicitudes de inicio de Evaluación del Riesgo el porcentaje de evaluaciones del riesgo tramitadas.</t>
  </si>
  <si>
    <t>(Nro. de solicitudes de protección que iniciaron evaluaciòn del riesgo (asiganción OT ANALISTA EVALUACIÓN RIESGO) del Programa Especializado de Seguridad y Protección/ Nro. Total de solicitudes de allegadas a la UNP del Programa Especializado de Seguridad y Protección)*100
68/242</t>
  </si>
  <si>
    <t>Porcentaje de medidas de protección implementadas en el Programa Especializado de Seguridad y Protección</t>
  </si>
  <si>
    <t>Medir la eficacia del proceso a través de establecer del número total de solicitudes de implementación de medidas de protección.</t>
  </si>
  <si>
    <t>(Número de medidas de protección implementadas en la UNP del Programa Especializado de Seguridad y Protección/Total de Actos Administrativos que ordenan la implementación de medidas de protección y los Trámites de Emergencia que ordenan implementación en la UNP de medidas del Programa Especializado de Seguridad y Protección en el período)*100</t>
  </si>
  <si>
    <t xml:space="preserve">Porcentaje de evaluaciones y reevaluaciones del riesgo tramitadas en el periodo dentro de los términos reglamentarios establecidos por la UNP. </t>
  </si>
  <si>
    <t>Medir la eficiencia del proceso a través de establecer del número total de evaluaciones del riesgo tramitadas el porcentaje de  evaluaciones del riesgo tramitadas dentro de los términos reglamentarios establecidos por la UNP.</t>
  </si>
  <si>
    <t>(Nro. de evaluaciones del riesgo finalizadas dentro de los términos reglamentarios establecidos por la UNP del Programa Especializado de Seguridad y Protección / Nro. Total de evaluaciones del riesgo finalizadas por la UNP del Programa Especializado de Seguridad y Protección) *100</t>
  </si>
  <si>
    <t>Porcentaje de medidas de protección implementadas en los términos establecidos del Programa Especializado de Seguridad y Protección</t>
  </si>
  <si>
    <t>Medir la eficiencia del proceso a través de establecer del número total de medidas de protección implementadas en los términos establecidos</t>
  </si>
  <si>
    <t>(Número de medidas de protección implementadas en el término establecido en la UNP del Programa Especializado de Seguridad y Protección/Total de medidas de protección implementadas en la UNP del Programa Especializado de Seguridad y Protección)*100</t>
  </si>
  <si>
    <t>Gestión Integral de Medidas de Emergencia</t>
  </si>
  <si>
    <t>Generar los parámetros y lineamientos institucionales para la gestión integral de las medidas de emergencia tanto individuales como colectivas de la población objeto del Programa de Prevención y Protección de la Unidad Nacional de Protección, necesario para coadyuvar a garantizar la vida y la integridad de las personas, grupos o comunidades.</t>
  </si>
  <si>
    <t>Porcentaje de solicitudes de medidas de emergencia realizados en el periodo</t>
  </si>
  <si>
    <t>Mide la eficacia del proceso a través de establecer del número total de solicitudes de  medidas de emergencia gestionadas sobre el porcentaje de  medidas de emergencia allegadas.</t>
  </si>
  <si>
    <t>(Nro. de  medidas de emergencia gestionadas en el periodo  / Nro. Total de  solicitudes de medidas de emergencia allegadas en el perído)*100</t>
  </si>
  <si>
    <t>Satisfactorio</t>
  </si>
  <si>
    <r>
      <t xml:space="preserve">
Para el III Trimestre 2024</t>
    </r>
    <r>
      <rPr>
        <sz val="10"/>
        <rFont val="Arial"/>
        <family val="2"/>
      </rPr>
      <t>: Solicitudes individuales dieron como resultado INMINENCIA 131 para mes julio(52), agosto(33) y septiembre(46)
Solicitudes individuales dieron como resultado NO INMINENCIA siendo remitidas a ruta ordinaria 75para julio(31), agosto(16) y septiembre(28).
Solicitudes allegadas(</t>
    </r>
    <r>
      <rPr>
        <b/>
        <sz val="10"/>
        <rFont val="Arial"/>
        <family val="2"/>
      </rPr>
      <t>206</t>
    </r>
    <r>
      <rPr>
        <sz val="10"/>
        <rFont val="Arial"/>
        <family val="2"/>
      </rPr>
      <t>), solicitudes gestionadas en el periodo(</t>
    </r>
    <r>
      <rPr>
        <b/>
        <sz val="10"/>
        <rFont val="Arial"/>
        <family val="2"/>
      </rPr>
      <t>206</t>
    </r>
    <r>
      <rPr>
        <sz val="10"/>
        <rFont val="Arial"/>
        <family val="2"/>
      </rPr>
      <t>). Se logra un resultado del 100%, denotando una interpretación cualitativa “SATISFACTORIO” de acuerdo con el manual Gestión de Indicadores de código DEP-MA-01</t>
    </r>
  </si>
  <si>
    <t>Información extraída archivo de control (Excel) que se encuentra en SharePoint del proceso de Gestión Integral de Medidas de Emergencia</t>
  </si>
  <si>
    <t>N</t>
  </si>
  <si>
    <t xml:space="preserve">Porcentaje de solicitudes de medidas de emergencia realizadas en el periodo dentro de los términos establecidos por la UNP. 
</t>
  </si>
  <si>
    <t xml:space="preserve">Mide la eficiencia del proceso a través de establecer del número total de  medidas de emergencia tramitadas en el término de la INMEDIATEZ, el porcentaje de  medidas de emergencia  realizadas dentro de los términos establecidos por la UNP.
</t>
  </si>
  <si>
    <t>(Nro. de  casos valorados  dentro de los términos establecidos por la INMEDIATEZ / Nro. Total de casos con valoración inicial  realizadas) *100</t>
  </si>
  <si>
    <r>
      <t xml:space="preserve">
Para el III Trimestre 2024:  </t>
    </r>
    <r>
      <rPr>
        <sz val="10"/>
        <color rgb="FF000000"/>
        <rFont val="Arial"/>
        <family val="2"/>
      </rPr>
      <t xml:space="preserve">Solicitudes realizadas dentro de términos(206),  total de medidas de emergencia realizadas (197).
Se logra un resultado del </t>
    </r>
    <r>
      <rPr>
        <b/>
        <sz val="10"/>
        <color rgb="FF000000"/>
        <rFont val="Arial"/>
        <family val="2"/>
      </rPr>
      <t>95.63%</t>
    </r>
    <r>
      <rPr>
        <sz val="10"/>
        <color rgb="FF000000"/>
        <rFont val="Arial"/>
        <family val="2"/>
      </rPr>
      <t>, denotando una interpretación cualitativa “</t>
    </r>
    <r>
      <rPr>
        <b/>
        <sz val="10"/>
        <color rgb="FF000000"/>
        <rFont val="Arial"/>
        <family val="2"/>
      </rPr>
      <t>SATISFACTORIO</t>
    </r>
    <r>
      <rPr>
        <sz val="10"/>
        <color rgb="FF000000"/>
        <rFont val="Arial"/>
        <family val="2"/>
      </rPr>
      <t>” de acuerdo con el manual Gestión de Indicadores de código DEP-MA-01.</t>
    </r>
  </si>
  <si>
    <t xml:space="preserve">  Procentaje de efectividad de la medida adoptada por INMINENCIA frente a la medida RECOMENDADA FINALMENTE POR CERREM luego de realizar la evaluación por ruta ordinaria</t>
  </si>
  <si>
    <t>Mide la efectividad del proceso a través de establecer del número total de  medidas de emergencia, que fueron presentadas en sesión del CERREM con una valoración de riesgo EXTRAORDINARIO Y/O EXTREMO como resultado del estudio de nivel de riesgo por ruta ordinaria</t>
  </si>
  <si>
    <t>(Número de medidas de emergencia presentadas en sesión CERREM por ruta ordinaria en el perído con valoración del riesgo EXTRAORDINARIO Y / O EXTREMO) / (Total de medidas de emergencia presentadas en sesión del CERREM por ruta ordinaria en el perído)*100</t>
  </si>
  <si>
    <r>
      <t xml:space="preserve">
Para el III Trimestre 2024</t>
    </r>
    <r>
      <rPr>
        <sz val="10"/>
        <rFont val="Arial"/>
        <family val="2"/>
      </rPr>
      <t xml:space="preserve">:  Se obtiene un resultado del </t>
    </r>
    <r>
      <rPr>
        <b/>
        <sz val="10"/>
        <rFont val="Arial"/>
        <family val="2"/>
      </rPr>
      <t xml:space="preserve">77,94% </t>
    </r>
    <r>
      <rPr>
        <sz val="10"/>
        <rFont val="Arial"/>
        <family val="2"/>
      </rPr>
      <t xml:space="preserve">en la medición del periodo, y relativo a la meta establecida del </t>
    </r>
    <r>
      <rPr>
        <b/>
        <sz val="10"/>
        <rFont val="Arial"/>
        <family val="2"/>
      </rPr>
      <t>86,60%</t>
    </r>
    <r>
      <rPr>
        <sz val="10"/>
        <rFont val="Arial"/>
        <family val="2"/>
      </rPr>
      <t xml:space="preserve">. En total las Medidas de emergencia presentadas ante CERREM por ruta ordinaria con valoración de riesgo Extraordinario y/o Extremo fueron </t>
    </r>
    <r>
      <rPr>
        <b/>
        <sz val="10"/>
        <rFont val="Arial"/>
        <family val="2"/>
      </rPr>
      <t>53</t>
    </r>
    <r>
      <rPr>
        <sz val="10"/>
        <rFont val="Arial"/>
        <family val="2"/>
      </rPr>
      <t xml:space="preserve">, y el Total de medidas de emergencia presentadas en sesión CERREM por ruta ordinaria fue de </t>
    </r>
    <r>
      <rPr>
        <b/>
        <sz val="10"/>
        <rFont val="Arial"/>
        <family val="2"/>
      </rPr>
      <t>68</t>
    </r>
    <r>
      <rPr>
        <sz val="10"/>
        <rFont val="Arial"/>
        <family val="2"/>
      </rPr>
      <t xml:space="preserve">.
Denotando una interpretación cualitativa “SATISFACTORIA” de acuerdo con el manual Gestión de Indicadores de código DEP-MA-01. </t>
    </r>
  </si>
  <si>
    <t>Gestión de Servicio al Ciudadano</t>
  </si>
  <si>
    <t>Facilitar el acceso de la población objeto y partes interesadas a sus derechos mediante la gestión del portafolio de servicios que ofrece la UNP, a través de los diferentes canales de atención, teniendo presente las necesidades, realidades y expectativas del ciudadano, utilizando como insumos la medición del servicio no conforme, la caracterización de la población objeto, la medición de la satisfacción del usuario y el tramite de las PQRSD, de conformidad con la normatividad vigente.</t>
  </si>
  <si>
    <t>EFICACIA</t>
  </si>
  <si>
    <t>Porcentaje de Solicitudes de Protección Gestionadas del Programa de Prevención y Protección</t>
  </si>
  <si>
    <r>
      <t xml:space="preserve"> Medir la eficacia del proceso evidenciando el total de solicitudes de protección gestionadas frente al total de las solicitudes de protección recibidas en el periodo con el corte definido.
</t>
    </r>
    <r>
      <rPr>
        <sz val="10"/>
        <color rgb="FFFF0000"/>
        <rFont val="Arial"/>
        <family val="2"/>
      </rPr>
      <t xml:space="preserve"> </t>
    </r>
  </si>
  <si>
    <t>(Número de solicitudes de protección gestionadas/Número de solicitudes allegadas en el período con el corte definido)*100</t>
  </si>
  <si>
    <r>
      <rPr>
        <sz val="10"/>
        <color rgb="FF000000"/>
        <rFont val="Arial"/>
      </rPr>
      <t xml:space="preserve">A través del indicador se busca evidenciar la gestión adelantada por el Grupo de Servicio al Ciudadano en relación al porcentaje de cumplimiento y respuesta oportuna de las solicitudes de protección allegadas a la entidad, frente a las solicitudes de protección gestionadas dentro del periodo establecido.
</t>
    </r>
    <r>
      <rPr>
        <b/>
        <sz val="10"/>
        <color rgb="FF000000"/>
        <rFont val="Arial"/>
      </rPr>
      <t xml:space="preserve">Resultados 3er. trimestre 2024:
</t>
    </r>
    <r>
      <rPr>
        <sz val="10"/>
        <color rgb="FF000000"/>
        <rFont val="Arial"/>
      </rPr>
      <t xml:space="preserve">
</t>
    </r>
    <r>
      <rPr>
        <b/>
        <sz val="10"/>
        <color rgb="FF000000"/>
        <rFont val="Arial"/>
      </rPr>
      <t xml:space="preserve">Julio: </t>
    </r>
    <r>
      <rPr>
        <sz val="10"/>
        <color rgb="FF000000"/>
        <rFont val="Arial"/>
      </rPr>
      <t xml:space="preserve">  Número de solicitudes de protección gestionadas: </t>
    </r>
    <r>
      <rPr>
        <b/>
        <sz val="10"/>
        <color rgb="FF000000"/>
        <rFont val="Arial"/>
      </rPr>
      <t xml:space="preserve">3.838
</t>
    </r>
    <r>
      <rPr>
        <sz val="10"/>
        <color rgb="FF000000"/>
        <rFont val="Arial"/>
      </rPr>
      <t xml:space="preserve">            Número de solicitudes de protección allegadas: </t>
    </r>
    <r>
      <rPr>
        <b/>
        <sz val="10"/>
        <color rgb="FF000000"/>
        <rFont val="Arial"/>
      </rPr>
      <t xml:space="preserve">3.685
</t>
    </r>
    <r>
      <rPr>
        <sz val="10"/>
        <color rgb="FF000000"/>
        <rFont val="Arial"/>
      </rPr>
      <t xml:space="preserve">            Porcentaje de cumplimiento: </t>
    </r>
    <r>
      <rPr>
        <b/>
        <sz val="10"/>
        <color rgb="FF000000"/>
        <rFont val="Arial"/>
      </rPr>
      <t xml:space="preserve">104,2%
</t>
    </r>
    <r>
      <rPr>
        <sz val="10"/>
        <color rgb="FF000000"/>
        <rFont val="Arial"/>
      </rPr>
      <t xml:space="preserve">
</t>
    </r>
    <r>
      <rPr>
        <b/>
        <sz val="10"/>
        <color rgb="FF000000"/>
        <rFont val="Arial"/>
      </rPr>
      <t xml:space="preserve">Agosto: </t>
    </r>
    <r>
      <rPr>
        <sz val="10"/>
        <color rgb="FF000000"/>
        <rFont val="Arial"/>
      </rPr>
      <t xml:space="preserve"> Número de solicitudes de protección gestionadas: </t>
    </r>
    <r>
      <rPr>
        <b/>
        <sz val="10"/>
        <color rgb="FF000000"/>
        <rFont val="Arial"/>
      </rPr>
      <t xml:space="preserve">3.697
</t>
    </r>
    <r>
      <rPr>
        <sz val="10"/>
        <color rgb="FF000000"/>
        <rFont val="Arial"/>
      </rPr>
      <t xml:space="preserve">              Número de solicitudes de protección allegadas:</t>
    </r>
    <r>
      <rPr>
        <b/>
        <sz val="10"/>
        <color rgb="FF000000"/>
        <rFont val="Arial"/>
      </rPr>
      <t xml:space="preserve"> 3.687
</t>
    </r>
    <r>
      <rPr>
        <sz val="10"/>
        <color rgb="FF000000"/>
        <rFont val="Arial"/>
      </rPr>
      <t xml:space="preserve">              Porcentaje de cumplimiento:</t>
    </r>
    <r>
      <rPr>
        <b/>
        <sz val="10"/>
        <color rgb="FF000000"/>
        <rFont val="Arial"/>
      </rPr>
      <t xml:space="preserve"> 100,3%
</t>
    </r>
    <r>
      <rPr>
        <sz val="10"/>
        <color rgb="FF000000"/>
        <rFont val="Arial"/>
      </rPr>
      <t xml:space="preserve"> 
</t>
    </r>
    <r>
      <rPr>
        <b/>
        <sz val="10"/>
        <color rgb="FF000000"/>
        <rFont val="Arial"/>
      </rPr>
      <t xml:space="preserve">Septiembre:  </t>
    </r>
    <r>
      <rPr>
        <sz val="10"/>
        <color rgb="FF000000"/>
        <rFont val="Arial"/>
      </rPr>
      <t xml:space="preserve">Número de solicitudes de protección gestionadas: </t>
    </r>
    <r>
      <rPr>
        <b/>
        <sz val="10"/>
        <color rgb="FF000000"/>
        <rFont val="Arial"/>
      </rPr>
      <t xml:space="preserve">4.507
</t>
    </r>
    <r>
      <rPr>
        <sz val="10"/>
        <color rgb="FF000000"/>
        <rFont val="Arial"/>
      </rPr>
      <t xml:space="preserve">                     Número de solicitudes de protección allegadas: </t>
    </r>
    <r>
      <rPr>
        <b/>
        <sz val="10"/>
        <color rgb="FF000000"/>
        <rFont val="Arial"/>
      </rPr>
      <t xml:space="preserve">4.399
</t>
    </r>
    <r>
      <rPr>
        <sz val="10"/>
        <color rgb="FF000000"/>
        <rFont val="Arial"/>
      </rPr>
      <t xml:space="preserve">                     Porcentaje de cumplimiento: </t>
    </r>
    <r>
      <rPr>
        <b/>
        <sz val="10"/>
        <color rgb="FF000000"/>
        <rFont val="Arial"/>
      </rPr>
      <t xml:space="preserve">102.5%
</t>
    </r>
    <r>
      <rPr>
        <sz val="10"/>
        <color rgb="FF000000"/>
        <rFont val="Arial"/>
      </rPr>
      <t xml:space="preserve"> 
Total solicitudes de protección gestionadas en el trimestre:</t>
    </r>
    <r>
      <rPr>
        <b/>
        <sz val="10"/>
        <color rgb="FF000000"/>
        <rFont val="Arial"/>
      </rPr>
      <t xml:space="preserve"> 12.042
</t>
    </r>
    <r>
      <rPr>
        <sz val="10"/>
        <color rgb="FF000000"/>
        <rFont val="Arial"/>
      </rPr>
      <t xml:space="preserve">Total solicitudes de protección allegadas a la entidad en el trimestre: </t>
    </r>
    <r>
      <rPr>
        <b/>
        <sz val="10"/>
        <color rgb="FF000000"/>
        <rFont val="Arial"/>
      </rPr>
      <t>11.771</t>
    </r>
    <r>
      <rPr>
        <sz val="10"/>
        <color rgb="FF000000"/>
        <rFont val="Arial"/>
      </rPr>
      <t xml:space="preserve"> </t>
    </r>
    <r>
      <rPr>
        <b/>
        <sz val="10"/>
        <color rgb="FF000000"/>
        <rFont val="Arial"/>
      </rPr>
      <t xml:space="preserve"> 
</t>
    </r>
    <r>
      <rPr>
        <sz val="10"/>
        <color rgb="FF000000"/>
        <rFont val="Arial"/>
      </rPr>
      <t xml:space="preserve">Porcentaje de cumplimiento durante el trimestre: </t>
    </r>
    <r>
      <rPr>
        <b/>
        <sz val="10"/>
        <color rgb="FF000000"/>
        <rFont val="Arial"/>
      </rPr>
      <t>102,3%</t>
    </r>
  </si>
  <si>
    <t>Informe de Indicadores de  Gestión septiembre 2024 Grupo Servicio al Ciudadano – GSC</t>
  </si>
  <si>
    <t xml:space="preserve">Porcentaje de oportunidad en la respuesta a PQRSD
</t>
  </si>
  <si>
    <t>Número total de respuestas  a PQRSD proyectadas oportunamente.</t>
  </si>
  <si>
    <t xml:space="preserve"> ((Número total de respuestas a PQRSD proyectadas en términos de ley durante el periodo) /(Número total de PQRSD elevadas ante la entidad durante el periodo))*100
</t>
  </si>
  <si>
    <r>
      <rPr>
        <sz val="10"/>
        <color rgb="FF000000"/>
        <rFont val="Arial"/>
      </rPr>
      <t xml:space="preserve">A través del indicador se busca evidenciar la gestión adelantada por el Grupo de Servicio al Ciudadano en relación a la oportunidad de respuesta a las Peticiones, Quejas, Reclamos, Sugerencias y Denuncias-PQRSD, elevadas por los ciudadanos ante la Unidad Nacional de Protección, y en el evento de ser necesario formular las recomendaciones pertinentes a las dependencias que de acuerdo con la normatividad vigente, incumplan con los términos de respuesta. 
</t>
    </r>
    <r>
      <rPr>
        <b/>
        <sz val="10"/>
        <color rgb="FF000000"/>
        <rFont val="Arial"/>
      </rPr>
      <t xml:space="preserve">Resultados 3er. trimestre 2024:
</t>
    </r>
    <r>
      <rPr>
        <sz val="10"/>
        <color rgb="FF000000"/>
        <rFont val="Arial"/>
      </rPr>
      <t xml:space="preserve">
</t>
    </r>
    <r>
      <rPr>
        <b/>
        <sz val="10"/>
        <color rgb="FF000000"/>
        <rFont val="Arial"/>
      </rPr>
      <t>Julio:</t>
    </r>
    <r>
      <rPr>
        <sz val="10"/>
        <color rgb="FF000000"/>
        <rFont val="Arial"/>
      </rPr>
      <t xml:space="preserve">  Número total de respuestas a PQRSD proyectadas en términos de ley durante el periodo:</t>
    </r>
    <r>
      <rPr>
        <b/>
        <sz val="10"/>
        <color rgb="FF000000"/>
        <rFont val="Arial"/>
      </rPr>
      <t xml:space="preserve"> 1.710
</t>
    </r>
    <r>
      <rPr>
        <sz val="10"/>
        <color rgb="FF000000"/>
        <rFont val="Arial"/>
      </rPr>
      <t xml:space="preserve">           Número total de PQRSD elevadas ante la entidad durante el periodo: </t>
    </r>
    <r>
      <rPr>
        <b/>
        <sz val="10"/>
        <color rgb="FF000000"/>
        <rFont val="Arial"/>
      </rPr>
      <t xml:space="preserve">1.736
</t>
    </r>
    <r>
      <rPr>
        <sz val="10"/>
        <color rgb="FF000000"/>
        <rFont val="Arial"/>
      </rPr>
      <t xml:space="preserve">           Porcentaje de cumplimiento: </t>
    </r>
    <r>
      <rPr>
        <b/>
        <sz val="10"/>
        <color rgb="FF000000"/>
        <rFont val="Arial"/>
      </rPr>
      <t xml:space="preserve">98.50%
</t>
    </r>
    <r>
      <rPr>
        <sz val="10"/>
        <color rgb="FF000000"/>
        <rFont val="Arial"/>
      </rPr>
      <t xml:space="preserve">
</t>
    </r>
    <r>
      <rPr>
        <b/>
        <sz val="10"/>
        <color rgb="FF000000"/>
        <rFont val="Arial"/>
      </rPr>
      <t>Agosto:</t>
    </r>
    <r>
      <rPr>
        <sz val="10"/>
        <color rgb="FF000000"/>
        <rFont val="Arial"/>
      </rPr>
      <t xml:space="preserve">  Número total de respuestas a PQRSD proyectadas en términos de ley durante el periodo: </t>
    </r>
    <r>
      <rPr>
        <b/>
        <sz val="10"/>
        <color rgb="FF000000"/>
        <rFont val="Arial"/>
      </rPr>
      <t xml:space="preserve">1.704 
</t>
    </r>
    <r>
      <rPr>
        <sz val="10"/>
        <color rgb="FF000000"/>
        <rFont val="Arial"/>
      </rPr>
      <t xml:space="preserve">               Número total de PQRSD elevadas ante la entidad durante el periodo: </t>
    </r>
    <r>
      <rPr>
        <b/>
        <sz val="10"/>
        <color rgb="FF000000"/>
        <rFont val="Arial"/>
      </rPr>
      <t xml:space="preserve">1.752
</t>
    </r>
    <r>
      <rPr>
        <sz val="10"/>
        <color rgb="FF000000"/>
        <rFont val="Arial"/>
      </rPr>
      <t xml:space="preserve">               Porcentaje de cumplimiento: </t>
    </r>
    <r>
      <rPr>
        <b/>
        <sz val="10"/>
        <color rgb="FF000000"/>
        <rFont val="Arial"/>
      </rPr>
      <t xml:space="preserve">97.26%
</t>
    </r>
    <r>
      <rPr>
        <sz val="10"/>
        <color rgb="FF000000"/>
        <rFont val="Arial"/>
      </rPr>
      <t xml:space="preserve"> 
</t>
    </r>
    <r>
      <rPr>
        <b/>
        <sz val="10"/>
        <color rgb="FF000000"/>
        <rFont val="Arial"/>
      </rPr>
      <t>Septiembre:</t>
    </r>
    <r>
      <rPr>
        <sz val="10"/>
        <color rgb="FF000000"/>
        <rFont val="Arial"/>
      </rPr>
      <t xml:space="preserve">  Número total de respuestas a PQRSD proyectadas en términos de ley durante el periodo: </t>
    </r>
    <r>
      <rPr>
        <b/>
        <sz val="10"/>
        <color rgb="FF000000"/>
        <rFont val="Arial"/>
      </rPr>
      <t xml:space="preserve">1.853
</t>
    </r>
    <r>
      <rPr>
        <sz val="10"/>
        <color rgb="FF000000"/>
        <rFont val="Arial"/>
      </rPr>
      <t xml:space="preserve">                     Número total de PQRSD elevadas ante la entidad durante el periodo: </t>
    </r>
    <r>
      <rPr>
        <b/>
        <sz val="10"/>
        <color rgb="FF000000"/>
        <rFont val="Arial"/>
      </rPr>
      <t xml:space="preserve">1.885
</t>
    </r>
    <r>
      <rPr>
        <sz val="10"/>
        <color rgb="FF000000"/>
        <rFont val="Arial"/>
      </rPr>
      <t xml:space="preserve">                     Porcentaje de cumplimiento: </t>
    </r>
    <r>
      <rPr>
        <b/>
        <sz val="10"/>
        <color rgb="FF000000"/>
        <rFont val="Arial"/>
      </rPr>
      <t xml:space="preserve">98.30%
</t>
    </r>
    <r>
      <rPr>
        <sz val="10"/>
        <color rgb="FF000000"/>
        <rFont val="Arial"/>
      </rPr>
      <t xml:space="preserve"> 
Total de respuestas a PQRSD proyectadas en términos de ley durante el trimestre:</t>
    </r>
    <r>
      <rPr>
        <b/>
        <sz val="10"/>
        <color rgb="FF000000"/>
        <rFont val="Arial"/>
      </rPr>
      <t xml:space="preserve"> 5.267
</t>
    </r>
    <r>
      <rPr>
        <sz val="10"/>
        <color rgb="FF000000"/>
        <rFont val="Arial"/>
      </rPr>
      <t xml:space="preserve">Total de PQRSD elevadas ante la entidad durante el trimestre: </t>
    </r>
    <r>
      <rPr>
        <b/>
        <sz val="10"/>
        <color rgb="FF000000"/>
        <rFont val="Arial"/>
      </rPr>
      <t xml:space="preserve">5.373
</t>
    </r>
    <r>
      <rPr>
        <sz val="10"/>
        <color rgb="FF000000"/>
        <rFont val="Arial"/>
      </rPr>
      <t xml:space="preserve">Porcentaje de cumplimiento durante el trimestre: </t>
    </r>
    <r>
      <rPr>
        <b/>
        <sz val="10"/>
        <color rgb="FF000000"/>
        <rFont val="Arial"/>
      </rPr>
      <t>98.02%</t>
    </r>
  </si>
  <si>
    <r>
      <rPr>
        <b/>
        <sz val="10"/>
        <color rgb="FF000000"/>
        <rFont val="Arial"/>
      </rPr>
      <t xml:space="preserve">Informes de seguimiento a PQRSD de la Entidad 2024:
Julio: </t>
    </r>
    <r>
      <rPr>
        <b/>
        <sz val="10"/>
        <color rgb="FF0070C0"/>
        <rFont val="Arial"/>
      </rPr>
      <t xml:space="preserve">https://www.unp.gov.co/wp-content/uploads/2024/08/INFORME-SEGUIMIENTO-DE-PQRSD-JULIO-2024.pdf
</t>
    </r>
    <r>
      <rPr>
        <b/>
        <sz val="10"/>
        <color rgb="FF000000"/>
        <rFont val="Arial"/>
      </rPr>
      <t xml:space="preserve">Agosto: </t>
    </r>
    <r>
      <rPr>
        <b/>
        <sz val="10"/>
        <color rgb="FF0070C0"/>
        <rFont val="Arial"/>
      </rPr>
      <t xml:space="preserve">https://www.unp.gov.co/wp-content/uploads/2024/09/Informe-Seguimiento-a-PQRSD-Grupo-de-Servicio-al-Ciudadano.pdf
</t>
    </r>
    <r>
      <rPr>
        <b/>
        <sz val="10"/>
        <color rgb="FF000000"/>
        <rFont val="Arial"/>
      </rPr>
      <t xml:space="preserve">Septiembre: </t>
    </r>
    <r>
      <rPr>
        <b/>
        <sz val="10"/>
        <color rgb="FF0070C0"/>
        <rFont val="Arial"/>
      </rPr>
      <t>https://www.unp.gov.co/wp-content/uploads/2024/10/INFORME-DE-SEGUIMIENTO-A-PQRSD-DE-LA-ENTIDAD-SEPTIEMBRE-2024.pdf</t>
    </r>
  </si>
  <si>
    <t>Nivel de satisfacción en la atención al Ciudadano</t>
  </si>
  <si>
    <t>Total de usuarios satisfechos con la atención brindada por los asesores del Grupo de Servicio al Ciudadano, en las atenciónes realizadas por los canales presencial y telefónico.Se entiende como un usario satisfecho aquel que califica entre 4 y 5 las preguntas formuladas en la encuesta.</t>
  </si>
  <si>
    <t>((Número de usuarios satisfechos) / (Número total de encuestas aplicadas a los ciudadanos por los canales de Atención presencial y telefónica))*100</t>
  </si>
  <si>
    <r>
      <rPr>
        <sz val="10"/>
        <color rgb="FF000000"/>
        <rFont val="Arial"/>
      </rPr>
      <t xml:space="preserve">A través del indicador, se busca evidenciar la percepción que tienen los ciudadanos, solicitantes y beneficiarios del Programa de Prevención y Protección de la UNP, con relación a la calidad del servicio ofrecido durante la atención a sus PQRSD de manera presencial y telefónica, por parte de los asesores del GSC y los colaboradores asignados a los Grupos Regionales de Protección y con  la información obtenida, realizar  retroalimentación, que permita la toma de decisiones que contribuyan a la mejora continua y garanticen la participación ciudadana.
</t>
    </r>
    <r>
      <rPr>
        <b/>
        <sz val="10"/>
        <color rgb="FF000000"/>
        <rFont val="Arial"/>
      </rPr>
      <t xml:space="preserve">Resultados 3er. trimestre 2024:
</t>
    </r>
    <r>
      <rPr>
        <sz val="10"/>
        <color rgb="FF000000"/>
        <rFont val="Arial"/>
      </rPr>
      <t>Número de usuarios satisfechos durante el trimestre:</t>
    </r>
    <r>
      <rPr>
        <b/>
        <sz val="10"/>
        <color rgb="FF000000"/>
        <rFont val="Arial"/>
      </rPr>
      <t xml:space="preserve"> 169
</t>
    </r>
    <r>
      <rPr>
        <sz val="10"/>
        <color rgb="FF000000"/>
        <rFont val="Arial"/>
      </rPr>
      <t>Número total de encuestas aplicadas a los ciudadanos por los canales de atención presencial y telefónica durante el trimestre:</t>
    </r>
    <r>
      <rPr>
        <b/>
        <sz val="10"/>
        <color rgb="FF000000"/>
        <rFont val="Arial"/>
      </rPr>
      <t xml:space="preserve"> 169
</t>
    </r>
    <r>
      <rPr>
        <sz val="10"/>
        <color rgb="FF000000"/>
        <rFont val="Arial"/>
      </rPr>
      <t>Porcentaje de cumplimiento durante el trimestre:</t>
    </r>
    <r>
      <rPr>
        <b/>
        <sz val="10"/>
        <color rgb="FF000000"/>
        <rFont val="Arial"/>
      </rPr>
      <t xml:space="preserve"> 100%</t>
    </r>
  </si>
  <si>
    <r>
      <rPr>
        <b/>
        <sz val="10"/>
        <color rgb="FF000000"/>
        <rFont val="Arial"/>
      </rPr>
      <t>Informes Encuesta de Satisfacción al Ciudadano.
Julio:</t>
    </r>
    <r>
      <rPr>
        <b/>
        <sz val="10"/>
        <color rgb="FF0070C0"/>
        <rFont val="Arial"/>
      </rPr>
      <t xml:space="preserve"> https://www.unp.gov.co/wp-content/uploads/2024/08/INFORME-ENCUESTAS-DE-SATISFACION-JULIO-2024.pdf
</t>
    </r>
    <r>
      <rPr>
        <b/>
        <sz val="10"/>
        <color rgb="FF000000"/>
        <rFont val="Arial"/>
      </rPr>
      <t>Agosto:</t>
    </r>
    <r>
      <rPr>
        <b/>
        <sz val="10"/>
        <color rgb="FF0070C0"/>
        <rFont val="Arial"/>
      </rPr>
      <t xml:space="preserve"> https://www.unp.gov.co/wp-content/uploads/2024/09/Informe-de-encuestas-de-satisfaccion-al-ciudadano-AGOSTO.pdf
</t>
    </r>
    <r>
      <rPr>
        <b/>
        <sz val="10"/>
        <color rgb="FF000000"/>
        <rFont val="Arial"/>
      </rPr>
      <t xml:space="preserve">Septiembre: </t>
    </r>
    <r>
      <rPr>
        <b/>
        <sz val="10"/>
        <color rgb="FF0070C0"/>
        <rFont val="Arial"/>
      </rPr>
      <t>https://www.unp.gov.co/wp-content/uploads/2024/10/INFORME-CONSOLIDADO-ENCUESTAS-DE-SATISFACCION-SEPTIEMBRE-2024.pdf</t>
    </r>
  </si>
  <si>
    <t>Nivel de satisfacción de los usuarios en la prestación del servicio de protección.</t>
  </si>
  <si>
    <t>Total de usuarios satisfechos con la prestación del servicio de protección de la UNP. Se entiende como un usario satisfecho aquel que califica entre 4 y 5 las preguntas formuladas en la encuesta.</t>
  </si>
  <si>
    <t xml:space="preserve">((Número de beneficiarios satisfachos / Número total de beneficiarios encuestados ))*100   </t>
  </si>
  <si>
    <t>N/A</t>
  </si>
  <si>
    <t>Gestión Documental</t>
  </si>
  <si>
    <t>Gestionar el cumplimiento de la política de gestión documental y la adecuada Administración de Archivos en la UNP para propiciar la transparencia en la gestión pública y el acceso a los archivos como garante de los derechos de los ciudadanos, los servidores públicos y las entidades del Estado.</t>
  </si>
  <si>
    <t>Ejecución del PINAR</t>
  </si>
  <si>
    <t>Detro del PINAR encontramos actividades a desarrollar tanto del proceso de Gestión Documental como del proceso de Tecnolo´gia cada uno con su respectivo cronograma.</t>
  </si>
  <si>
    <t>(N° de Actividades Cumplidas para el Trimestre en el PINAR / N° de Actividades programadas para el trimestre en el PINAR)*100</t>
  </si>
  <si>
    <t xml:space="preserve">Se realizó seguimiento a cada una de las actividades establecidas dentro del PINAR para el tercer trimestre 2024 estos planes inmersos dentro del PINAR están apalancados con el Proyecto de Inversión ID 613845 “Fortalecimiento del proceso de gestión documental de la UNP a nivel nacional “el cual actualmente se encuentra en espera de Viabilidad por parte del Departamento Nacional de Planeación – DNP. </t>
  </si>
  <si>
    <t>https://unproteccion-my.sharepoint.com/:b:/g/personal/andres_duque_unp_gov_co/EfCvCXugKZ1JhT2HB3ItpC8BzytrM3kYBc6lBKV-wI6jeQ?e=v362e1</t>
  </si>
  <si>
    <t>Porcentaje de avance de las actividades a cargo del Proceso Gestión Documental del Proyecto Modernización de un Sistema de Gestión Documental en la UNP a nivel nacional para la vigencia 2021 - 2023</t>
  </si>
  <si>
    <t>En el proyecto de inversión se tienen 4 metas para el 2021 Orgnaización de Archivos, Digitalización, Actualización o creación de los Instrumentos de Gestión Documental y Capacitación</t>
  </si>
  <si>
    <t>(Porcentaje ejecutado de las actividades del Proyecto Modernización de un Sistema de Gestión Documental en la UNP a nivel nacional / Porcentaje total de las actividades programadas del Proyecto de Modernización de un Sistema de Gestión Documental en la UNP a nivel nacional)*100</t>
  </si>
  <si>
    <t>Porcentaje de Ejecución del PGD</t>
  </si>
  <si>
    <t>Medir la efectividad del proceso al evidenciar el cumplimiento satisfactorio del Programa de Gestión Documental</t>
  </si>
  <si>
    <t>(Número de actividades del Programa de Gestión Documental Ejecutadas satisfactoriamente/Total de actividades ejecutadas del Programa de Gestión Documental ejecutadas)*100</t>
  </si>
  <si>
    <t>Gestión Financiera</t>
  </si>
  <si>
    <t>Establecer y ejecutar las actividades para el registro, ejecución, control y análisis financiero de la Entidad, con el fin de salvaguardar el suministro de los recursos económicos para llevar a cabo el cumplimiento de la misión de la Unidad Nacional de Protección- UNP.</t>
  </si>
  <si>
    <t>Porcentaje de Ejecución del PAC</t>
  </si>
  <si>
    <t>Medir la eficacia del proceso a través de establecer la ejecución efectiva del Plan Anual de Caja que se solicita</t>
  </si>
  <si>
    <t xml:space="preserve">(Plan Anual de Caja Mensualizado Ejecutado durante el Trimestre/Plan Anual de Caja Mensualizado solicitado)*100
</t>
  </si>
  <si>
    <t>A SEPTIEMBRE 30 de 2024, se obtuvo un cumplimiento en la ejecución de PAC del 99,49%, es decir que se realizaron pagos por $1.496.847.373.719,93 millones sobre un total de PAC disponible de $1.504.581.702.639,16 millones.
El indicador de PAC a cierre del tercer trimestre estuvo por encima con relación a la magnitud programada del 95%. 
El indicador de PAC a cierre del tercer trimestre se cumplió en un 104,72% con relación a la magnitud programada del 95%, esto es (99,49% / 95% = 104,72%).</t>
  </si>
  <si>
    <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t>
  </si>
  <si>
    <t xml:space="preserve">Oportunidad en las Obligcaciones Pagadas </t>
  </si>
  <si>
    <t>Medir la agilidad y protitud en los trámites de pago por conceptos de bienes y servicios</t>
  </si>
  <si>
    <t xml:space="preserve"> (Número de Obligaciones Causadas/ Total de obligaciones radicadas en el período)*100
</t>
  </si>
  <si>
    <t>Para el Tercer trimestre de la vigencia 2024, nuestro indicador de eficiencia se analiza de la siguiente manera: Para un total de 23.484 obligaciones radicadas de las cuales se causaron las mismas 23.484. Obteiendo así un 100% de eficiencia en este indicador.</t>
  </si>
  <si>
    <t>https://unproteccion-my.sharepoint.com/:x:/g/personal/andres_duque_unp_gov_co/EZx84kRlY-VAj-wjIkIqr8IBNRHWDqZtly6OeMUCeFheig?e=LPU8vu</t>
  </si>
  <si>
    <t>Efectividad en el registro de las operaciones realizadas</t>
  </si>
  <si>
    <t>Medir la gestión del pago sobre las obligaciones radicadas para su pago</t>
  </si>
  <si>
    <t xml:space="preserve"> (Número de Obligaciones radicadas para el pago en el perído/ Total Obligaciones pagadas pagadas en el período)*100
</t>
  </si>
  <si>
    <t>Para el Tercer  trimestre de la vigencia 2024, nuestro indicador de efectividad (Impacto-Valor Público) se analiza de la siguiente manera: Para un total de 23.484 obligaciones radicadas de las cuales se pagaron en su totalidad de las mismas 23.484. Obteniendo así un 100% de efectividad en este indicador.</t>
  </si>
  <si>
    <t>Gestión Contractual</t>
  </si>
  <si>
    <t>Adquirir y proveer bienes y servicios para satisfacer las necesidades de la Unidad Nacional de Protección -UNP para el cumplimiento de la misión de la Entidad.</t>
  </si>
  <si>
    <t>Porcentaje de Ejecución del Plan Anual de Adquisiciones del proceso gestión contractual</t>
  </si>
  <si>
    <t>Medir la eficacia de la contratación a través de la ejecución del Plan Anual de Adquisiciones</t>
  </si>
  <si>
    <t xml:space="preserve">(Número de Procesos ejecutados del grupo de contratos en el Período / Número de Procesos Programados del grupo de contratos en el período)*100
</t>
  </si>
  <si>
    <t>En el Plan Anual de Adquisiciones se estimó la publicación de 816 procesos de contratación directa y procesos de selección. El Grupo de Contratación publicó en el SECOP II y en la TVEC 635 procesos en total. Es de resaltar que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</si>
  <si>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t>
  </si>
  <si>
    <t>Porcentaje de Ejecución del Plan Anual de Adquisiciones  según lo programado</t>
  </si>
  <si>
    <t>Medir la oportunidad en la ejecución contractual a través del cumplimiento oportuno de lo programado en el Plan Anual de Adquisicion</t>
  </si>
  <si>
    <t xml:space="preserve">
( Presupuesto contratado o comprometido en el Período
/Presupuesto proyectado en el PAA en el período)*100
</t>
  </si>
  <si>
    <t>Para el tercer trimestre y de conformidad con lo publicado en el SECOP, en el PAA se estimó que el total a comprometer correspondía a un valor de $43.329.453.135. El Grupo de Contratación en el periodo a analizar, comprometió un total de $72.120.697.039,49
El PAA es un instrumento que permite a la Entidad identificar, registrar, programar y divulgar las necesidades de bienes, obras y servicios, por esta razón, está sujeto a las necesidades de cada una de las áreas y así a la reestructuración de los procesos que comprenden ajustes tales como el cronograma de adquisición, valores, modalidades de contratación, origen de los recursos e inclusión y exclusión de nuevas necesidades. Así mismo, esta información publicada en el PAA  no representa compromiso u obligación alguna por parte de la Entidad Estatal ni la compromete a adquirir los bienes, obras y servicios en él señalados.</t>
  </si>
  <si>
    <t>Gestión de Administración de bienes y servicios</t>
  </si>
  <si>
    <t>Identificar, disponer y administrar aquellos recursos requeridos para la prestación de los servicios eficaz y eficientemente, en las cantidades y cualidades necesarias, así como las condiciones de ambiente y seguridad laboral propicias para que los riesgos asociados no se materialicen.</t>
  </si>
  <si>
    <t>Reclamaciones ante la Aseguradora</t>
  </si>
  <si>
    <t>Nos indica el nivel de cumplimiento de los requisitos establecidos por la aseguradora con el fin de cubrir el siniestro reportado</t>
  </si>
  <si>
    <t>(Número de reclamaciones presentadas con cumplimiento de requisitos a la aseguradora / Número total de Reclamaciones presentadas a la aseguradora)*100</t>
  </si>
  <si>
    <t xml:space="preserve">Se presentaron dieciocho (18) reclamaciones de siniestros con cumplimiento de requisitos a las compañías aseguradoras, se cumplio con el 100% </t>
  </si>
  <si>
    <t>https://unproteccion-my.sharepoint.com/:w:/g/personal/andres_duque_unp_gov_co/EQnlO2UcrPRJuTAvxdPdAuMBhU0XWR-XBu9LQmW2h-3_Gg?e=HhLClY</t>
  </si>
  <si>
    <t>Porcentaje de Bienes Consumibles Inventariados en el Período</t>
  </si>
  <si>
    <t>Medir la eficacia del control de los bienes almacenados en bodega</t>
  </si>
  <si>
    <r>
      <t xml:space="preserve">(Cantidad de bienes consumibles inventariados en bodega/Cantidad de bienes consumibles existentes en el sistema TNS en el período)*100
</t>
    </r>
    <r>
      <rPr>
        <sz val="10"/>
        <color rgb="FFFF5B5F"/>
        <rFont val="Arial"/>
        <family val="2"/>
      </rPr>
      <t xml:space="preserve"> </t>
    </r>
  </si>
  <si>
    <t>Cantidad de bienes consumibles inventariados en bodega/Cantidad de bienes consumibles existentes en el sistema TNS en el período)*100
( 75114/75114) * 100 %
Los elementos registrados en el sistema de información de inventarios, coinciden con el stock físico disponible en bodega. Se deja registro em el formato FORMATO INVENTARIOS FÍSICOS BIENES DE CONSUMO  CUATRIMESTRAL</t>
  </si>
  <si>
    <t>https://unproteccion.sharepoint.com/:b:/s/sg/gag/ERWvKnsQd4tFpUO03_lzrC8BT0LxrtG9-lMhXF_MQ1FMAg?e=vwAWLC</t>
  </si>
  <si>
    <t>Solicitudes de Comisiones y Autorizaciones de Viaje en el módulo viáticos SIIF Nación</t>
  </si>
  <si>
    <t>Medir la eficacia respecto a continuar con el proceso relacionado con las solicitudes de comisiones de servicio y autorizaciones de viaje, sujeto al cumplimiento de los tiempos estipulados en la resolución vigente</t>
  </si>
  <si>
    <t>(N° Solicitudes de cargadas en el módulo viáticos SIIF Nación/N° Total de Solicitudes remitidas al GCSAV en los tiempos estipulados en la normatividad vigente)*100</t>
  </si>
  <si>
    <t>Durante el tercer  (III)  trimestre del año, el Grupo  de las Comisiones de Servicios y Autorizaciones de Viaje ( solicitudescomisiones@unp.gov.co) ha procesado un total de 3.478 solicitudes de comisión y autorización de viaje correspondientes a los meses de Julio (1020), agosto (1,298) y septiembre (1160) del año fiscal 2024, cumpliendo así con el indicador de eficacia al 100%.</t>
  </si>
  <si>
    <t>https://unproteccion.sharepoint.com/:f:/s/sth/gcsav/EpwKY-vNUwRCh79GIs2e8REBRC_osfroFRj9OQQFabmpVw?e=R9ilNS</t>
  </si>
  <si>
    <t>Solicitud de Mantenimiento Vehículos Propios de la UNP</t>
  </si>
  <si>
    <t>Medir la eficiencia en el resultado alcanzado y los recursos utilizados</t>
  </si>
  <si>
    <t>(Número de solicitudes de mantenimiento preventivo y/o correctivo de vehículos en el período/Número de mantenimientos de vehículos aprobados en el período)*100</t>
  </si>
  <si>
    <t>Para el III trimestre se recibieron y aprobaron ciento cincuenta y dos (152) solicitudes de mantenimiento, servicios que de acuerdo con el seguimiento, se cumplieron con la siguiente discriminación: ochenta (80) de tipo preventivo, treinta y dos (32) de tipo correctivo y cuarenta de tipo (40) mixto; cumpliendo con la meta del 100% de solicitudes atendidas sobre recibidas.
Los anteriores resultado se deben al seguimiento de los procesos establecidos y la gestión oportuna por parte del grupo de mantenimiento de vehiculos en cuanto a tiempos de atención de las solicitudes, seguimiento y control del diagnostico del automotor y entregas a satisfacción.</t>
  </si>
  <si>
    <t>https://unproteccion.sharepoint.com/:f:/s/sg/gga/Ervq4rFOH8JEiBn3ULG-MW0B7hLMoirBIedhwJ9qkIHH3A?email=andres.duque%40unp.gov.co&amp;e=zpOvY1</t>
  </si>
  <si>
    <t>Porcentaje de disposición y suministro de recursos requeridos en los términos establecidos</t>
  </si>
  <si>
    <t>(Número de pedidos entregados oportunamente/Número de pedidos aprobados)*100</t>
  </si>
  <si>
    <t>Tiempo de respuesta a los Derechos de Petición por Presuntas inconsistencias en las solicitudes de comisiones, autorizaciones de viaje y gastos de viaje</t>
  </si>
  <si>
    <t>Medir la eficiencia en relación a los tiempos de respuesta de los Derechos de Petición allegados al grupo en relación a inconsistencias de solicitudes de Comisiones de Servicio, Autorizaciones de Viaje y Gastos de Viaje</t>
  </si>
  <si>
    <t>(Sumatoria de los días de respuesta a los Derechos de Petición/(N° de Derechos de petición atendidos * # de días máx permitidos por la Ley))*100</t>
  </si>
  <si>
    <t>Porcentaje de disposición y suministro de recursos requeridos satisfactoriamente</t>
  </si>
  <si>
    <t>Nos permite realizar seguimiento al estado de la asignación a los funcionarios y/o contratistas de los recursos a cargo</t>
  </si>
  <si>
    <t>(Transferencia de bienes realizadas/Total de transferencias de bienes recibidas en el período)*100</t>
  </si>
  <si>
    <t>Capacitaciones a Funcionarios y contratistas sobre los procedimientos y responsabilidades en el proceso de comisiones y autorizaciones de viaje</t>
  </si>
  <si>
    <t>Permite contemplar las dudas de los funionarios y/o contratistas respecto al marco normativo vigente y con ello evitar las diferentes novedades presentadas</t>
  </si>
  <si>
    <t>(Número de capacitaciones realizadas a funcionarios y contratistas de la entidad / Número de capacitaciones programadas)*100</t>
  </si>
  <si>
    <t>Durante el tercer  (III) trimestre de la vigencia 2024, se logró cumplir al 100% con el indicador de efectividad. Se llevó a cabo las capacitaciones virtuales, la socialización y sensibilizaciones presenciales en territorio con servidores públicos y/o contratistas. En total, participaron 262 personas de forma virtual, mientras que, en las sesiones presenciales, tanto en las regionales como en la sede principal, asistieron 357 personas. Esto suma un total de 619 personas sensibilizadas durante el periodo mencionado.</t>
  </si>
  <si>
    <t>https://unproteccion.sharepoint.com/:f:/s/sth/gcsav/EiZwbCQMEPZHuu9ilx5F7QoBvb-M3B5FCLRxtHE28NA1qg?e=Dg8TjP</t>
  </si>
  <si>
    <t>Gestión Jurídica</t>
  </si>
  <si>
    <t>Asesorar jurídicamente a la Unidad Nacional de Protección-UNP mediante representación judicial,  administrativa y la gestión normativa en defensa de sus intereses, para reducir los eventos generadores del daño antijurídico, fortalecer la seguridad jurídica y el cumplimiento legal.</t>
  </si>
  <si>
    <t>Actos administrativos elaborados por la Oficina Asesora Jurídica para responder recursos de reposición</t>
  </si>
  <si>
    <t>Medir la eficiencia del equipo de recursos en la entrega de los actos administrativos elaborados para firma del jefe de la Oficina Asesora Jurídica y su posterior trámite ante Dirección General dentro de un término de 50 dias</t>
  </si>
  <si>
    <t>(Número de actos administrativos para firma del jefe de la Oficina Asesora Jurrídica/Número de actos administrativos elaborados por los abogados)*100 - Bimensual</t>
  </si>
  <si>
    <t>x</t>
  </si>
  <si>
    <t>(MES JULIO Y AGOSTO) 445 RECURSOS INGRESARON DURANTE LOS MESES DE JULIO A AGOSTO Y 298 RECURSOS CUMPLIAN SU TRÁMITE DE LOS 50 DIAS DENTRO DELOS MESES DE ANÁLISIS (JULIO Y AGOSTO) 147 RECURSOS INGRESARON A FINALES DE AGOSTO PARA CUMPLIR LOS 50 DIAS EN OCTUBRE, POR LO QUE SU ANÁLISIS SE CALCULA EN EL REPORTE DE LOS MESES SEPTIEMBRE Y OCTUBRE. DE LOS 298 RECURSOS QUE TENIAN QUE REVISARSE Y FIRMARSE  POR EL JEFE OAJ Y EL DIRECTOR, 295 FUERON FIRMADAS Y ENTREGADAS DENTRO DE LOS 50 DIAS, CUMPLIENDO CON LOS TÉRMINOS DE LEY. 
(295/298)*100% = 98,9%</t>
  </si>
  <si>
    <t>https://unproteccion.sharepoint.com/:x:/r/sites/oaj/CALIDAD/2024/INDICADORES%20DE%20GESTI%C3%93N/reporte%20II%20semestre/reposici%C3%B3n/GJU-FT-17-V6%20RECURSOS%202024.xlsx?d=w9224316155324ad3bb1d609938fbf7f8&amp;csf=1&amp;web=1&amp;e=myeA6H</t>
  </si>
  <si>
    <t xml:space="preserve">Constancias ejecutorias firmadas y enviadas a la Subidrección para la implementación de medidas </t>
  </si>
  <si>
    <t>Medir la eficiencia del equipo de notificaciones en reducir los tiempos de las constancias de ejecutoria, la cual es el último trámite de notificaciones para que el grupo de implementación pueda hacer el trámite interno</t>
  </si>
  <si>
    <t>(No. de contancias ejecutorias firmadas y enviadas a la Subdirección de Protección durante el periodo / Total de actos administrtivos notificados al beneficiario que no proceden recursos durante el periodo) * 100 - Mensual</t>
  </si>
  <si>
    <t>(MES JULIO) ANALISIS: 66 ACTOS ADMINISTRATIVOS QUE NO PROCEDIAN RECURSOS, SE LES REALIZÓ 66 CONSTANCIAS EJECUTORIAS LAS CUALES FUERON FIRMADAS Y ENVIADAS A LA SUBDIRECCIÓN DE PROTECCIÓN EN EL MES EVALUADO.
(66/66)*100%= 100%
(MES AGOSTO) ANALSIS: 1179 ACTOS ADMINISTRATIVOS QUE NO PROCEDIAN RECURSOS, SE LES REALIZÓ 890  CONSTANCIAS EJECUTORIAS LAS CUALES FUERON FIRMADAS Y ENVIADAS A LA SUDIRECCION DE PROTECCIÓN EN EL MES EVALUADO.
(890/1179)*100%= 75,5%</t>
  </si>
  <si>
    <t>MES JULIO: https://unproteccion.sharepoint.com/:x:/r/sites/oaj/CALIDAD/2024/INDICADORES%20DE%20GESTI%C3%93N/reporte%20II%20semestre/notificaciones/julio/INFORME%20JULIO%202024.xlsx?d=w8677b31cf0b940e4b9c0fcf2ef715777&amp;csf=1&amp;web=1&amp;e=z3c6C7
MES AGOSTO: https://unproteccion.sharepoint.com/:x:/r/sites/oaj/CALIDAD/2024/INDICADORES%20DE%20GESTI%C3%93N/reporte%20II%20semestre/notificaciones/agosto/INFORME%20AGOSTO%20DE%202024.xlsx?d=wc703e98338a446bc9915a66f7bb1568f&amp;csf=1&amp;web=1&amp;e=xetYL5</t>
  </si>
  <si>
    <t xml:space="preserve">Cumplimiento a ordenes judiciales </t>
  </si>
  <si>
    <t>Medir la eficacia en el cumplimiento de las ordenes judiciales, especificamente a las ordenes judiciales provenientes de acciones de tutela, evitando que se aperturen incidentes de desacato.</t>
  </si>
  <si>
    <t>(Apertura de incidentes de desacato/Número de tutelas allegadas a la Oficina Asesora Jurídica)*100</t>
  </si>
  <si>
    <t>Tasa de Éxito Procesal</t>
  </si>
  <si>
    <t xml:space="preserve">Medir la efectividad  de la defensa jurídica mediante las sentencias falladas a favor de la Unidad Nacional de Protección como resultado de la gestión del Grupo de Defensa Jurídica y el  Equipo de Tutelas. </t>
  </si>
  <si>
    <t>(Número de procesos terminados con fallo favorable durante el período / Número total de procesos terminados) * 100</t>
  </si>
  <si>
    <t>Gestión Tecnológica</t>
  </si>
  <si>
    <t>Gestionar y ejecutar de manera integral las tecnologías de la información en la UNP como un habilitador e innovador de los procesos, para que por medio de la transformación  se aumente su uso y aprovechamiento; prestando servicios acordes a sus necesidades y capacidades, en un ambiente seguro que contemple la mitigación y tratamiento de los riesgos de seguridad digital, para ser más confiables, eficientes y oportunos en la atención de sus grupos de interés.</t>
  </si>
  <si>
    <t xml:space="preserve">Porcentaje de atención de solicitudes de Soporte Técnico relacionados con la plataforma tecnológica   </t>
  </si>
  <si>
    <t>Medir la eficacia en la atencion  de solicitudes de Soporte Técnico relacionados con la plataforma tecnológica  por los procesos de la Entidad</t>
  </si>
  <si>
    <t>(Solicitudes de soporte técnico atendidos + resago /Total de requermientos solicitudes de soporte técnico allegados )*100</t>
  </si>
  <si>
    <r>
      <t>INDICADOR: (Solicitudes de soporte técnico atendidos + rezago / Total de requermientos solicitudes de soporte técnico)*100
CANTIDAD DE SOLICITUDES DE SOPORTE TECNICO ATENDIDOS=7,979
TOTAL DE REQUERIMEINTOS SOLICITUDES DE SOPORTE ALLEGADOS=8,339
((7,979 + (julio=135, agosto = 58 septiembre = 167) / 8,339) * 100 = 96%
RESULTADO DEL INDICADOR: 96%
Durante el tercer trimestre de 2024, comprendido por los meses de julio, agosto y septiembre, se ha evidenciado un porcentaje de eficacia del 96%. Este resultado se encuentra dentro del rango del 96% al 100%, por lo cual se concluye que se cumple con el indicador establecido.</t>
    </r>
    <r>
      <rPr>
        <b/>
        <sz val="10"/>
        <color rgb="FF000000"/>
        <rFont val="Arial"/>
      </rPr>
      <t xml:space="preserve">
Casos registrados por mes:</t>
    </r>
    <r>
      <rPr>
        <sz val="10"/>
        <color rgb="FF000000"/>
        <rFont val="Arial"/>
      </rPr>
      <t xml:space="preserve">
En julio se recibieron 2,868 solicitudes, en agosto 2,595 y en septiembre 2,876. Durante estos tres meses, el volumen de casos registrados no muestra variaciones significativas.
Las solicitudes e incidentes recibidos y atendidos por los ingenieros del servicio de mesa se gestionan conforme a las buenas prácticas implementadas según ITIL. Gracias a esta gestión, se logró cumplir con el objetivo establecido para el segundo trimestre, alcanzando resultados satisfactorios.
Se observó que algunas solicitudes ingresadas no pudieron ser atendidas dentro del mismo mes, registrándose 360 casos pendientes por las siguientes razones:
• Casos ingresados el último día de cada mes que estaban en proceso de atención.
• Casos en estado "pendiente por el usuario", donde el usuario solicitó más tiempo para su resolución.
• Casos en estado "pendiente por proveedor", en los que se escaló la resolución a un nivel superior (dependiendo de los proveedores de servicio).</t>
    </r>
    <r>
      <rPr>
        <b/>
        <sz val="10"/>
        <color rgb="FF000000"/>
        <rFont val="Arial"/>
      </rPr>
      <t xml:space="preserve">
Análisis de casos pendientes:</t>
    </r>
    <r>
      <rPr>
        <sz val="10"/>
        <color rgb="FF000000"/>
        <rFont val="Arial"/>
      </rPr>
      <t xml:space="preserve">
El mes con mayor cantidad de incidentes sin resolver fue </t>
    </r>
    <r>
      <rPr>
        <u/>
        <sz val="10"/>
        <color rgb="FF000000"/>
        <rFont val="Arial"/>
      </rPr>
      <t>septiembre</t>
    </r>
    <r>
      <rPr>
        <sz val="10"/>
        <color rgb="FF000000"/>
        <rFont val="Arial"/>
      </rPr>
      <t>, con un total de 167 casos. Se estima que estos casos acumulados serán atendidos a más tardar durante el mes siguiente (octubre).
El desempeño del servicio de mesa de ayuda durante el tercer trimestre de 2024 ha sido satisfactorio, cumpliendo con el indicador de eficiencia y gestionando correctamente las solicitudes e incidentes, a pesar de los desafíos relacionados con la adaptación a la nueva sede. Se tomarán medidas para atender los casos pendientes y continuar mejorando la eficiencia del servicio.</t>
    </r>
    <r>
      <rPr>
        <b/>
        <sz val="10"/>
        <color rgb="FF000000"/>
        <rFont val="Arial"/>
      </rPr>
      <t xml:space="preserve">
Fuente de datos:</t>
    </r>
    <r>
      <rPr>
        <sz val="10"/>
        <color rgb="FF000000"/>
        <rFont val="Arial"/>
      </rPr>
      <t xml:space="preserve"> Reporte aplicativo Mesa de Servicios, Informe, hoja </t>
    </r>
    <r>
      <rPr>
        <i/>
        <sz val="10"/>
        <color rgb="FF000000"/>
        <rFont val="Arial"/>
      </rPr>
      <t>Consolidado I. Eficacia</t>
    </r>
  </si>
  <si>
    <t>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t>
  </si>
  <si>
    <t>Porcentaje de disponibilidad de la servicios tecnológicos</t>
  </si>
  <si>
    <t>Medir la disponibilidad de los servicios tecnológicos con que cuenta la Entidad</t>
  </si>
  <si>
    <t xml:space="preserve">(CANTIDAD DE TIEMPO TOTAL DEL PERIODO EVALUADO – TIEMPO DE INDISPONIBILIDAD DE LOS SERVICIOS ANALIZADOS /CANTIDAD DE TIEMPO TOTAL DEL PERIODO EVALUADO )*100 </t>
  </si>
  <si>
    <t>INDICADOR: (CANTIDAD DE TIEMPO TOTAL DEL PERIODO EVALUADO – TIEMPO DE INDISPONIBILIDAD DE LOS SERVICIOS ANALIZADOS /CANTIDAD DE TIEMPO TOTAL DEL PERIODO EVALUADO)
CANTIDAD DE TIEMPO TOTAL DEL PERIODO EVALUADO=  132.480 minutos
TIEMPO DE INDISPONIBILIDAD DE LOS SERVICIOS ANALIZADOS= 12.449 minutos
CANTIDAD DE TIEMPO TOTAL DEL PERIODO EVALUADO= 132.480 minutos
132.480 – 12.449 = 120.031 / 132.480 * 100 = 90,6%
PORCENTAJE DEL INDICADOR: 90,6%
En el periodo del tercer trimestre de 2024  comprendido por los meses de julio, agosto y septiembre se evidencia un porcentaje de disponibilidad del 90,6%, este resultado no se encuentra dentro del rango estipulado (igual o superior al 98%), y por el contrario se encuentra 18 puntos porcentuales por de bajo de la meta.
El indicador se desarrolló de la siguiente forma, se obtuvo 120031 minutos de tiempo de disponibilidad en un tiempo total de 132480 minutos correspondientes al periodo del reporte, lo cual nos da un tiempo de indisponibilidad de 12449 minutos.
En este tercer trimestre, se presentaron problemas de conectividad a nivel de MPLS y SDWAN, afectando de manera significativa las sedes de UNP Florencia, UNP Carrera 44 (MPLS), UNP Ibagué, UNP Popayán, UNP Tumaco, UNP Neiva y UNP Barranquilla. Estas fallas del servicio, atribuibles al proveedor, llevaron a solicitar soporte al ISP de conectividad. El soporte incluyó la reposición de tramos de cable, con tendido y empalme nuevo, así como fusiones de fibra para recuperar el tráfico y la gestión de equipos de Claro y otros proveedores. Además, algunas afectaciones se superaron mediante el reinicio de equipos.
Para minimizar los riesgos de problemas de conectividad, el GGT realiza un monitoreo constante de los canales, permitiendo identificar adecuadamente las causas y aplicar medidas preventivas. Estas medidas incluyen la renovación del soporte con el proveedor, el mantenimiento preventivo de los equipos de red, entre otras acciones proactivas.</t>
  </si>
  <si>
    <t>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t>
  </si>
  <si>
    <t xml:space="preserve">Porcentaje de atención  solicitudes de Soporte Técnico en los términos establecidos: Catálago de servicios </t>
  </si>
  <si>
    <t>Medir la eficiencia en la oportunidad para atender los requerimientos de  soporte técnico  realizadas por los procesos de la Entidad.</t>
  </si>
  <si>
    <t>(Solicitudes de soporte técnico atendidos y gestionados en los términos establecidos (ANS)/Total de solicitudes de soporte técnico allegados)*100</t>
  </si>
  <si>
    <t>INDICADOR: (Solicitudes de soporte técnico atendidos y gestionados en los términos establecidos (ANS)/Total de solicitudes de soporte técnico allegados)*100
CANTIDAD DE SOLICITUDES DE SOPORTE TECNICO ATENDIDOS Y GESTIONADOS EN LOS TERMINOS ANS= 8,029
TOTAL DE REQUERIMIENTOS SOLICITUDES DE SOPORTE ALLEGADOS=8.339
(8029/ 8,339) 100 = 96,3%
PORCENTAJE DEL INDICADOR: 96,3%
Durante el tercer trimestre de 2024, que abarcó los meses de julio, agosto y septiembre, se alcanzó un índice de eficiencia del 96,3%. Este resultado se sitúa dentro del rango establecido entre el 90% y el 100%, lo que indica que se cumplió con el objetivo fijado para este período.
El cálculo de este indicador se basa en la comparación entre las solicitudes e incidentes gestionados por los ingenieros de la mesa de servicios dentro de los plazos estipulados por los niveles de servicio, y el total de solicitudes e incidentes registrados en la plataforma de la mesa de servicios durante dicho trimestre.
De acuerdo con esta evaluación, se logró cumplir con la meta establecida.
Los casos que no fueron atendidos dentro de los tiempos definidos en el Acuerdo de Nivel de Servicio (ANS) se debieron a la necesidad de priorizar incidentes más críticos, lo que provocó que 310 solicitudes no se resolvieran en los plazos acordados.. (datos en el libro - Consolidado I. Eficiencia)</t>
  </si>
  <si>
    <t>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t>
  </si>
  <si>
    <t>Porcentaje de Satisfacción de las Partes Interesadas en la Aatención de solicitudes de Soporte Técnico relacionados con la plataforma tecnológica  (Acuerdos de Nivel de Servicio)</t>
  </si>
  <si>
    <t xml:space="preserve">Medir la efectividad del proceso al establecer el nivel de satisfacción de los procesos  </t>
  </si>
  <si>
    <t>(No. De partes intersadas satisfechas / Total encuestas aplicadas para la prestación del servicios de requerimientos tecnológicos))*100</t>
  </si>
  <si>
    <t>INDICADOR: (No. De partes interesadas satisfechas / Total encuestas aplicadas para la prestación del servicios de requerimientos tecnológicos)*100
CANTIDAD DE ENCUESTAS SATISFECHAS= 96
TOTAL DE ENCUESTAS APLICADAS=121
(96/ 121) 100 =79,34%
PORCENTAJE DEL INDICADOR: 79,34%
Durante el tercer trimestre de 2024, comprendido entre los meses de julio, agosto y septiembre, se registró un porcentaje de efectividad del 79,34%. Este resultado está por debajo del rango esperado del 90% al 100%, lo que indica que el indicador no fue cumplido en este periodo.
La disminución en la efectividad se debe a una falla en la herramienta Ivanti, que afectó el envío automático de encuestas durante los meses de julio, agosto y parte de  septiembre. Esta interrupción provocó que no se enviaran ni completaran encuestas en la cantidad habitual, impactando directamente en los resultados del indicador.
El indicador se basa en las encuestas de satisfacción que los usuarios finales completan tras la atención de sus solicitudes o incidentes, y mide la relación entre las encuestas respondidas y el total de encuestas aplicadas en el trimestre. Estas encuestas, que normalmente se envían automáticamente al finalizar cada caso, evalúan aspectos como el agradecimiento por la gestión, la amabilidad y los conocimientos de los ingenieros asignados.
"( datos en libro - Consolidado I. Efectividad)</t>
  </si>
  <si>
    <t>https://unproteccion.sharepoint.com/sites/oapi/ggti/ggti/Forms/AllItems.aspx?id=%2Fsites%2Foapi%2Fggti%2Fggti%2F2023%2F09%2E%20Gesti%C3%B3n%20de%20Informaci%C3%B3n%2FReportes%2FINDICADORES%2FPROCESO%2F2024%2F04%20Porcentaje%20de%20Satisfacci%C3%B3n%20de%20las%20Partes%20Interesadas%20en%20la%20Atenci%C3%B3n%20de%20solicitudes%20de%20Soporte%20T%C3%A9cnico%2FIII%20TRIMESTRE%202024&amp;viewid=50c86437%2D069c%2D4dfa%2D8a20%2D60371ab601a5</t>
  </si>
  <si>
    <t>Gestión de Evaluación Independiente</t>
  </si>
  <si>
    <t>Evaluar el sistema de control interno de la unidad nacional de protección a través de auditorías, seguimientos y evaluaciones independientes, y apoyar los demás sistemas de gestión implementados en la entidad, que permita el mejoramiento continuo de la eficacia, eficiencia y efectividad de los procesos de la entidad.</t>
  </si>
  <si>
    <t>Cumplimiento al Plan Anual De Auditorias Internas de Gestión</t>
  </si>
  <si>
    <t>Medir la eficacia del cumplimiento de la ejecució de las actividades programadas en el Plan Anual de Auditorías Internas de Gestión, aprobado por el Comité Institucional de Coordinación de Control Interno.</t>
  </si>
  <si>
    <t>(Actividades del Plan Anual de Auditorías Internas de Gestión ejecutadas durante la vigencia / Total de Actividades del Plan Anual de Auditorías Internas de GEstión programadas durante la vigencia) * 100</t>
  </si>
  <si>
    <t>Gestión de Control Disciplinario Interno</t>
  </si>
  <si>
    <t>Porcetaje de quejas y / o informes allegados a la coordinación de la vigencia</t>
  </si>
  <si>
    <t>Dar trámite de impulso a todos los informes, quejas allegadas a la coordinación</t>
  </si>
  <si>
    <t>(no. De quejasy / o informes tramitados a la coordinación de la vigencia / No. Quejas y/o informes allegados a la coordinación de la vigencia)*100</t>
  </si>
  <si>
    <t>El indicador quedó en el 100% porque se recibieron 299 informes o quejas y todas ellas fueron debidamente comisionadas a cada abogado, esto significa que  el expediente disciplinario se encuentran en el respectivo análisis. La efectividad en la atención y gestión de los informes o quejas esta  reflejando  compromiso  y  capacidad del equipo para manejar y resolver todas las solicitudes de manera oportuna y eficiente.</t>
  </si>
  <si>
    <t>El servidor público y/o contratista actualiza la (Base de datos  GCDI-FT-20-informacióon Reservada) con los nuevos expedientes ingresados y realiza cualquier cambio relevante en la información existente.                                                                                                                                                                                                                                                                                                                    Mensualmente se presentan Informes de Gestión al Coordinador del Grupo CDI, con el fin de tener la trazabilidad de los avances de los Procesos Disciplinarios. https://unproteccion.sharepoint.com/:f:/s/sg/gcdi/EkizN_VacP5DlpifsNRn95UBpcKKh2TpJSBdv-H0c0nb3w?e=bn7hKz</t>
  </si>
  <si>
    <t xml:space="preserve">ARCHIVESE EN: </t>
  </si>
  <si>
    <t>GIN-FT-46 / V2</t>
  </si>
  <si>
    <t>Oficialización: 26/07/202</t>
  </si>
  <si>
    <r>
      <rPr>
        <b/>
        <sz val="10"/>
        <color theme="1"/>
        <rFont val="Arial"/>
        <family val="2"/>
      </rPr>
      <t>Pagina</t>
    </r>
    <r>
      <rPr>
        <sz val="10"/>
        <color theme="1"/>
        <rFont val="Arial"/>
        <family val="2"/>
      </rPr>
      <t xml:space="preserve"> 1 de 1 </t>
    </r>
  </si>
  <si>
    <t xml:space="preserve">VERSIÓN INICIAL </t>
  </si>
  <si>
    <t>DESCRIPCIÓN DE LA CREACIÓN O CAMBIO DEL DOCUMENTO</t>
  </si>
  <si>
    <t xml:space="preserve">FECHA </t>
  </si>
  <si>
    <t xml:space="preserve">VERSIÓN FINAL </t>
  </si>
  <si>
    <t xml:space="preserve">SE CREA FORMATO DE MALLA DE INDICADORES POR PROCESO, CON EL FIN DE MEDIR EL DESEMPEÑO DE CADA PROCESO SEGÚN EL RESULTADO DE SUS INDICADORES. </t>
  </si>
  <si>
    <t xml:space="preserve">SE MODIFICA EL FORMATO ACTUAL, AUTOMATIZANDO LAS COLUMNAS DE INTERPRETACION DE GESTION DE ACUERDO A LOS RANGOS DEFINIDOS EN EL MANUAL DE INDICADORES DEL SISTEMA, ADICIONAL A ESTO SE AGREGA LA COLUMNA UMBRAL DE GESTIÓN CON EL FIN DE QUE LOS PROCESOS MUESTREN UNA GESTIÓN MAS REAL AL DESEMPEÑO REALIZADO CON LA MEDICIÓN DE SUS INDICADORES, TAMBIEN SE AGREGA LA COLUMNA DE LAS METAS DEFINIDAS PARA LOS INDICADORES Y SE ESTANDARIZA ESTAS PARA CADA TRIMESTRE (I,II,III,IV). </t>
  </si>
  <si>
    <t>Durante el TERCER TRIMESTRE DEL 2022 Se recibieron 188 Resoluciones de las cuales se implementaron 62 en terminos, es decir 18 días ruta ordinaria. Se recibieron 22 Tramites de Emergencia de los cuales se implementaron 4 en terminos, es decir 5 días. En base a lo anterior se da cumplimiento al 32,98% de los beneficiarios implementados oportunamente en los terminos de las medidas según actos administrativos y tramites de emergencia expedidos.                                                                                                       No ha sido posibe implementar 126 actos admisnitrativos concerinetes entre apoyos economicos y medidas fuertes, Dentro de las razones por la cuales no se han entregado aun las anteriores medidas nos permitimos precisar: 1) LA FALTA O DEMORA EN EL SUMINISTRO DE LOS ELEMENTOS QUE INTEGRAN LOS ELEMENTOS CONSTITUTIVOS DE LAS MEDIDAS DE PROTECCIÓN: una de las principales razones que se ha evidenciado y que justifica el por qué no se hace la entrega oportuna de las medidas de protección o que se entregan de forma incompleta, es la carencia de insumos, tales como vehículos blindados o convencionales y hombres de protección, En ese sentido pese a que desde esta coordinación se realizó la gestión pertinente estamos a la espera que el: GRUPO DE AUTOMOTOR y CUERPO DE SEGURIDAD Y PROTECCIÓN,  nos coloque a disposición los elementos solicitados. 2) EL CAMBIO DE CONTACTO, SIN PREVIO AVISO POR PARTE DEL BENEFICIARIO:   a la fecha ha sido imposible la ubicación y el contacto con  algunos beneficiario para la entregar las medidas de seguridad que se hallan pendientes, en ese sentido esta coordinación se encuentra adelantando la gestión pertinente para contactarlo y consecuentemente entrega las medidas pendientes por entregar  las medidas pendientes,  3) El embargo judicial de las cuentas de la UNIDAD NACIONAL DE PROTECCION, genero la afectación y el no pago de los apoyos económicos a cargo del GISFMS, como consecuencia de ello, mucho beneficiario no pudieron reclamar los respectivos apoyos económicos, no obstante de haberse realizado por el GISFMS, la gestión administrativa de manera oportuna y el aumento de las medidas de proteccion decretada para la poblacion COMUNES.</t>
  </si>
  <si>
    <t xml:space="preserve">INTRUCCIONES DE DILIGENCIAMIENTO </t>
  </si>
  <si>
    <t xml:space="preserve">CAMPO </t>
  </si>
  <si>
    <t>DETALLE DEL CAMPO</t>
  </si>
  <si>
    <t xml:space="preserve">PROCESO </t>
  </si>
  <si>
    <t>DESCRIBE EL PROCESO AL CUAL PERTENECE EL INDICADOR A MEDIR</t>
  </si>
  <si>
    <t>DESCRIBE EL OBJETIVO AL CUAL ESTA CONTEMPLADO EL PROCESO (ESTE OBJETIVO SE ENCUENTRA EN LA CARACTERIZACIÓN DE CADA PROCESO)</t>
  </si>
  <si>
    <t>TIPO DE INDICADOR</t>
  </si>
  <si>
    <t>DESCRIBE EL TIPO DE INDICADOR AL CUAL SE ESTA HACIENDO LA MEDICIÓN, DICHA TIPOLOGÍA SE ENCUENTRA EN EL MANUAL DE INDICADORES DEL SISTEMA (EFICIENCIA, EFICACIA, EFECTIVIDAD)</t>
  </si>
  <si>
    <t>NOMBRE DE INDICADOR</t>
  </si>
  <si>
    <t xml:space="preserve">DESCRIBE EL NOMBRE RELACIONADO CON EL INDICADOR </t>
  </si>
  <si>
    <t xml:space="preserve">INTERPRETACIÓN </t>
  </si>
  <si>
    <t xml:space="preserve">DESCRIBE LA APRECIACIÓN O INTENCIÓN DEL INDICADOR QUE SE REPORTA </t>
  </si>
  <si>
    <t xml:space="preserve">DEFINE LA FORMULA ESTABLECIDA PARA EL INDICADOR </t>
  </si>
  <si>
    <t xml:space="preserve">DESCRIBE LA PERIODICIDAD DEL REPORTE DEL INDICADOR </t>
  </si>
  <si>
    <t xml:space="preserve">DESCRIBE EL MES QUE SE REPORTA EL RESULTADO DEL INDICADOR DE ACUERDO A SU PERIODICIDAD </t>
  </si>
  <si>
    <t xml:space="preserve">DESCRIBE LA META ESTABLECIDAPOR EL PROCESO DE ACUERDO CON EL INDICADOR ASOCIADO </t>
  </si>
  <si>
    <t xml:space="preserve">DESCRIBE EL RESULTADO OBTENIDO DEL INDICADOR </t>
  </si>
  <si>
    <t>RESULTADO I AVANCE</t>
  </si>
  <si>
    <t xml:space="preserve">DESCRIBE EL RESULTADO OBTENIDO DE ACUERDO CON LA FORMULA DEFINIDA PARA EL INDICADOR EN EL I TRIMESTRE </t>
  </si>
  <si>
    <t>RESULTADO II AVANCE</t>
  </si>
  <si>
    <t xml:space="preserve">DESCRIBE EL RESULTADO OBTENIDO DE ACUERDO CON LA FORMULA DEFINIDA PARA EL INDICADOR EN EL II TRIMESTRE </t>
  </si>
  <si>
    <t>RESULTADOIII AVANCE</t>
  </si>
  <si>
    <t xml:space="preserve">DESCRIBE EL RESULTADO OBTENIDO DE ACUERDO CON LA FORMULA DEFINIDA PARA EL INDICADOR EN EL III TRIMESTRE </t>
  </si>
  <si>
    <t>RESULTADO IV AVANCE</t>
  </si>
  <si>
    <t xml:space="preserve">DESCRIBE EL RESULTADO OBTENIDO DE ACUERDO CON LA FORMULA DEFINIDA PARA EL INDICADOR EN EL IV TRIMESTRE </t>
  </si>
  <si>
    <t>EL UMBRAL DE GESTIÓN SE REFIERE  A LA RELACIÓN ENTRE LA META EL RESULTADO DE ACUERDO CON LA FORMULA DEFINIDA PARA EL INDICADOR SOBRE LA META DEFINIDA POR EL PROCESO PARA EL INDICADOR QUE SE ESTA MIDIENDO</t>
  </si>
  <si>
    <t>SE REFIERE AL RANGO QUE SE ENCUENTRA EL UMBRAL DE GESTION OBTENIDO, DE ACUERDO CON LO ESTABLECIDO EN EL MANUAL DE INDICADORES DEL SISTEMA (SATISFACTORIO, ACEPTABLE Y EN RIESGO)</t>
  </si>
  <si>
    <t>ANALISIS DE INDICADOR</t>
  </si>
  <si>
    <t>DESCRIBE EL ANÁLISIS DEL INDICADOR SEGÚN EL RESULTADO OBTENIDO EN CADA PERIODO, SE DESCRIBE SI SE ALCANZÓ O NO LA META PLANTEADA, Y SE DESARROLLAN LOS MOTIVOS DEL RESULTADO Y LAS DIFICULTADES POSIBLES QUE SE PRESENTARON</t>
  </si>
  <si>
    <t>DESCRIBE EL SOPORTE DEL RESULTADO OBTENIDO DE CADA INDICADOR, SE DEBE RELACIONAR CUÁL ES LA EVIDENCIA Y DÓNDE SE ENCUENTRA DISPONIBLE PARA SU CONSULTA</t>
  </si>
  <si>
    <t xml:space="preserve">ARCHÍVESE EN </t>
  </si>
  <si>
    <t>Diligencie la ruta de disposición final (almacenamiento) del documento ya sea físico o Digital cumpliendo los lineamientos y directrices establecidos por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</si>
</sst>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0"/>
      <name val="Arial"/>
      <family val="2"/>
    </font>
    <font>
      <sz val="8"/>
      <name val="Calibri"/>
      <family val="2"/>
      <scheme val="minor"/>
    </font>
    <font>
      <sz val="11"/>
      <color theme="1"/>
      <name val="Calibri"/>
      <family val="2"/>
      <scheme val="minor"/>
    </font>
    <font>
      <sz val="14"/>
      <color theme="1"/>
      <name val="Arial"/>
      <family val="2"/>
    </font>
    <font>
      <b/>
      <sz val="11"/>
      <color theme="1"/>
      <name val="Arial"/>
      <family val="2"/>
    </font>
    <font>
      <sz val="11"/>
      <color theme="1"/>
      <name val="Arial"/>
      <family val="2"/>
    </font>
    <font>
      <sz val="10"/>
      <color theme="1"/>
      <name val="Arial"/>
      <family val="2"/>
    </font>
    <font>
      <b/>
      <sz val="10"/>
      <color theme="1"/>
      <name val="Arial"/>
      <family val="2"/>
    </font>
    <font>
      <b/>
      <sz val="10"/>
      <name val="Arial"/>
      <family val="2"/>
    </font>
    <font>
      <sz val="12"/>
      <color theme="1"/>
      <name val="Arial"/>
      <family val="2"/>
    </font>
    <font>
      <sz val="10"/>
      <color rgb="FFFF0000"/>
      <name val="Arial"/>
      <family val="2"/>
    </font>
    <font>
      <sz val="10"/>
      <color rgb="FFFF5B5F"/>
      <name val="Arial"/>
      <family val="2"/>
    </font>
    <font>
      <u/>
      <sz val="11"/>
      <color theme="10"/>
      <name val="Calibri"/>
      <family val="2"/>
      <scheme val="minor"/>
    </font>
    <font>
      <sz val="10"/>
      <color rgb="FF000000"/>
      <name val="Arial"/>
      <family val="2"/>
    </font>
    <font>
      <sz val="12"/>
      <color rgb="FF000000"/>
      <name val="Arial Narrow"/>
      <family val="2"/>
    </font>
    <font>
      <u/>
      <sz val="11"/>
      <color rgb="FF0563C1"/>
      <name val="Calibri"/>
      <family val="2"/>
    </font>
    <font>
      <sz val="10"/>
      <name val="Calibri Light"/>
      <family val="2"/>
    </font>
    <font>
      <b/>
      <sz val="10"/>
      <color rgb="FF000000"/>
      <name val="Arial"/>
      <family val="2"/>
    </font>
    <font>
      <sz val="14"/>
      <color rgb="FF44536A"/>
      <name val="Calibri"/>
      <family val="2"/>
    </font>
    <font>
      <sz val="11"/>
      <color rgb="FF000000"/>
      <name val="Arial"/>
      <family val="2"/>
    </font>
    <font>
      <sz val="10"/>
      <color rgb="FF000000"/>
      <name val="Arial"/>
    </font>
    <font>
      <b/>
      <sz val="10"/>
      <color rgb="FF000000"/>
      <name val="Arial"/>
    </font>
    <font>
      <b/>
      <sz val="10"/>
      <color rgb="FF0070C0"/>
      <name val="Arial"/>
    </font>
    <font>
      <sz val="10"/>
      <color theme="1"/>
      <name val="Arial"/>
    </font>
    <font>
      <u/>
      <sz val="10"/>
      <color rgb="FF000000"/>
      <name val="Arial"/>
    </font>
    <font>
      <i/>
      <sz val="10"/>
      <color rgb="FF000000"/>
      <name val="Arial"/>
    </font>
    <font>
      <sz val="11"/>
      <name val="Calibri"/>
      <family val="2"/>
    </font>
    <font>
      <sz val="10"/>
      <name val="Arial"/>
    </font>
  </fonts>
  <fills count="24">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92D050"/>
        <bgColor indexed="64"/>
      </patternFill>
    </fill>
    <fill>
      <patternFill patternType="solid">
        <fgColor rgb="FF00B0F0"/>
        <bgColor indexed="64"/>
      </patternFill>
    </fill>
    <fill>
      <patternFill patternType="solid">
        <fgColor rgb="FF92D050"/>
        <bgColor rgb="FF000000"/>
      </patternFill>
    </fill>
    <fill>
      <patternFill patternType="solid">
        <fgColor rgb="FF00B0F0"/>
        <bgColor rgb="FF000000"/>
      </patternFill>
    </fill>
    <fill>
      <patternFill patternType="solid">
        <fgColor rgb="FF00B050"/>
        <bgColor rgb="FF000000"/>
      </patternFill>
    </fill>
    <fill>
      <patternFill patternType="solid">
        <fgColor rgb="FFFF0000"/>
        <bgColor indexed="64"/>
      </patternFill>
    </fill>
    <fill>
      <patternFill patternType="solid">
        <fgColor rgb="FFFBFB9D"/>
        <bgColor indexed="64"/>
      </patternFill>
    </fill>
    <fill>
      <patternFill patternType="solid">
        <fgColor rgb="FFFF66FF"/>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0" fontId="1" fillId="0" borderId="0"/>
    <xf numFmtId="9"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304">
    <xf numFmtId="0" fontId="0" fillId="0" borderId="0" xfId="0"/>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9" fontId="7" fillId="2" borderId="1" xfId="2" applyFont="1" applyFill="1" applyBorder="1" applyAlignment="1" applyProtection="1">
      <alignment horizontal="center" vertical="center"/>
    </xf>
    <xf numFmtId="9" fontId="7" fillId="11" borderId="1" xfId="2"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7" fillId="0" borderId="1" xfId="0"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9" fontId="8" fillId="3" borderId="24" xfId="2" applyFont="1" applyFill="1" applyBorder="1" applyAlignment="1" applyProtection="1">
      <alignment horizontal="center" vertical="center" textRotation="90" wrapText="1"/>
      <protection locked="0"/>
    </xf>
    <xf numFmtId="0" fontId="8" fillId="6" borderId="26" xfId="0" applyFont="1" applyFill="1" applyBorder="1" applyAlignment="1" applyProtection="1">
      <alignment horizontal="center" vertical="center" textRotation="90"/>
      <protection locked="0"/>
    </xf>
    <xf numFmtId="0" fontId="8" fillId="6" borderId="24" xfId="0" applyFont="1" applyFill="1" applyBorder="1" applyAlignment="1" applyProtection="1">
      <alignment horizontal="center" vertical="center" textRotation="90"/>
      <protection locked="0"/>
    </xf>
    <xf numFmtId="0" fontId="8" fillId="6" borderId="25" xfId="0" applyFont="1" applyFill="1" applyBorder="1" applyAlignment="1" applyProtection="1">
      <alignment horizontal="center" vertical="center" textRotation="90"/>
      <protection locked="0"/>
    </xf>
    <xf numFmtId="0" fontId="8" fillId="4" borderId="24" xfId="0" applyFont="1" applyFill="1" applyBorder="1" applyAlignment="1" applyProtection="1">
      <alignment horizontal="center" vertical="center" wrapText="1"/>
      <protection locked="0"/>
    </xf>
    <xf numFmtId="9" fontId="7" fillId="2" borderId="1" xfId="2"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9" fontId="7" fillId="11" borderId="3" xfId="2" applyFont="1" applyFill="1" applyBorder="1" applyAlignment="1" applyProtection="1">
      <alignment horizontal="center" vertical="center"/>
      <protection locked="0"/>
    </xf>
    <xf numFmtId="9" fontId="7" fillId="2" borderId="3" xfId="2"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9" fontId="7" fillId="11" borderId="4" xfId="2" applyFont="1" applyFill="1" applyBorder="1" applyAlignment="1" applyProtection="1">
      <alignment horizontal="center" vertical="center"/>
      <protection locked="0"/>
    </xf>
    <xf numFmtId="9" fontId="7" fillId="2" borderId="4" xfId="2" applyFont="1" applyFill="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xf>
    <xf numFmtId="9" fontId="7" fillId="11" borderId="24" xfId="2" applyFont="1" applyFill="1" applyBorder="1" applyAlignment="1" applyProtection="1">
      <alignment horizontal="center" vertical="center"/>
      <protection locked="0"/>
    </xf>
    <xf numFmtId="9" fontId="7" fillId="2" borderId="24" xfId="2"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9" fontId="7" fillId="2" borderId="3" xfId="2" applyFont="1" applyFill="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xf numFmtId="0" fontId="7" fillId="0" borderId="1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3" fillId="0" borderId="1" xfId="3" applyFill="1" applyBorder="1" applyAlignment="1" applyProtection="1">
      <alignment horizontal="center" vertical="center" wrapText="1"/>
      <protection locked="0"/>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7" fillId="0" borderId="24" xfId="1" applyFont="1" applyBorder="1" applyAlignment="1">
      <alignment horizontal="center" vertical="center" wrapText="1"/>
    </xf>
    <xf numFmtId="0" fontId="7" fillId="0" borderId="32" xfId="0"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0" fillId="0" borderId="0" xfId="0" applyAlignment="1">
      <alignment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2" xfId="0" applyFont="1" applyBorder="1" applyAlignment="1" applyProtection="1">
      <alignment horizontal="center" vertical="center"/>
      <protection locked="0"/>
    </xf>
    <xf numFmtId="0" fontId="1" fillId="0" borderId="24" xfId="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4" xfId="0" applyFont="1" applyBorder="1" applyAlignment="1">
      <alignment horizontal="center" vertical="center" wrapText="1"/>
    </xf>
    <xf numFmtId="0" fontId="8" fillId="0" borderId="34" xfId="0" applyFont="1" applyBorder="1" applyAlignment="1">
      <alignment vertical="center" wrapText="1"/>
    </xf>
    <xf numFmtId="0" fontId="7" fillId="0" borderId="4" xfId="0" applyFont="1" applyBorder="1" applyAlignment="1">
      <alignment vertical="center" wrapText="1"/>
    </xf>
    <xf numFmtId="9" fontId="4" fillId="0" borderId="0" xfId="0" applyNumberFormat="1" applyFont="1" applyAlignment="1">
      <alignment horizontal="center" vertical="center"/>
    </xf>
    <xf numFmtId="0" fontId="4" fillId="12" borderId="0" xfId="0" applyFont="1" applyFill="1" applyAlignment="1">
      <alignment horizontal="center" vertical="center" wrapText="1"/>
    </xf>
    <xf numFmtId="0" fontId="7" fillId="0" borderId="36" xfId="0" applyFont="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9" fontId="7" fillId="2" borderId="36" xfId="2" applyFont="1" applyFill="1" applyBorder="1" applyAlignment="1" applyProtection="1">
      <alignment horizontal="center" vertical="center"/>
      <protection locked="0"/>
    </xf>
    <xf numFmtId="9" fontId="7" fillId="0" borderId="36" xfId="2"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textRotation="90" wrapText="1"/>
      <protection locked="0"/>
    </xf>
    <xf numFmtId="0" fontId="7" fillId="0" borderId="36" xfId="0" applyFont="1" applyBorder="1" applyAlignment="1" applyProtection="1">
      <alignment horizontal="center" vertical="center" wrapText="1"/>
      <protection locked="0"/>
    </xf>
    <xf numFmtId="9" fontId="7" fillId="13" borderId="1" xfId="2" applyFont="1" applyFill="1" applyBorder="1" applyAlignment="1" applyProtection="1">
      <alignment horizontal="center" vertical="center"/>
    </xf>
    <xf numFmtId="0" fontId="4" fillId="13" borderId="0" xfId="0" applyFont="1" applyFill="1" applyAlignment="1">
      <alignment horizontal="center" vertical="center"/>
    </xf>
    <xf numFmtId="9" fontId="1" fillId="11" borderId="1" xfId="2" applyFont="1" applyFill="1" applyBorder="1" applyAlignment="1" applyProtection="1">
      <alignment horizontal="center" vertical="center"/>
      <protection locked="0"/>
    </xf>
    <xf numFmtId="9" fontId="8" fillId="11" borderId="3" xfId="2"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protection locked="0"/>
    </xf>
    <xf numFmtId="9" fontId="7" fillId="14" borderId="36" xfId="2" applyFont="1" applyFill="1" applyBorder="1" applyAlignment="1" applyProtection="1">
      <alignment horizontal="center" vertical="center"/>
      <protection locked="0"/>
    </xf>
    <xf numFmtId="0" fontId="1" fillId="14" borderId="36" xfId="0" applyFont="1" applyFill="1" applyBorder="1" applyAlignment="1" applyProtection="1">
      <alignment horizontal="center" vertical="center" textRotation="90" wrapText="1"/>
      <protection locked="0"/>
    </xf>
    <xf numFmtId="9" fontId="7" fillId="14" borderId="1" xfId="2" applyFont="1" applyFill="1" applyBorder="1" applyAlignment="1" applyProtection="1">
      <alignment horizontal="center" vertical="center"/>
      <protection locked="0"/>
    </xf>
    <xf numFmtId="9" fontId="7" fillId="14" borderId="24" xfId="2" applyFont="1" applyFill="1" applyBorder="1" applyAlignment="1" applyProtection="1">
      <alignment horizontal="center" vertical="center"/>
    </xf>
    <xf numFmtId="9" fontId="7" fillId="14" borderId="24" xfId="2" applyFont="1" applyFill="1" applyBorder="1" applyAlignment="1" applyProtection="1">
      <alignment horizontal="center" vertical="center"/>
      <protection locked="0"/>
    </xf>
    <xf numFmtId="0" fontId="8" fillId="0" borderId="3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pplyProtection="1">
      <alignment horizontal="center" vertical="center"/>
      <protection locked="0"/>
    </xf>
    <xf numFmtId="0" fontId="7" fillId="13" borderId="36" xfId="0" applyFont="1" applyFill="1" applyBorder="1" applyAlignment="1" applyProtection="1">
      <alignment horizontal="center" vertical="center"/>
      <protection locked="0"/>
    </xf>
    <xf numFmtId="0" fontId="7" fillId="13" borderId="1" xfId="0" applyFont="1" applyFill="1" applyBorder="1" applyAlignment="1" applyProtection="1">
      <alignment horizontal="center" vertical="center"/>
      <protection locked="0"/>
    </xf>
    <xf numFmtId="0" fontId="7" fillId="13" borderId="24" xfId="0" applyFont="1" applyFill="1" applyBorder="1" applyAlignment="1" applyProtection="1">
      <alignment horizontal="center" vertical="center"/>
      <protection locked="0"/>
    </xf>
    <xf numFmtId="0" fontId="7" fillId="13" borderId="3" xfId="0" applyFont="1" applyFill="1" applyBorder="1" applyAlignment="1" applyProtection="1">
      <alignment horizontal="center" vertical="center"/>
      <protection locked="0"/>
    </xf>
    <xf numFmtId="0" fontId="7" fillId="13" borderId="4" xfId="0" applyFont="1" applyFill="1" applyBorder="1" applyAlignment="1" applyProtection="1">
      <alignment horizontal="center" vertical="center"/>
      <protection locked="0"/>
    </xf>
    <xf numFmtId="9" fontId="7" fillId="0" borderId="24" xfId="2" applyFont="1" applyFill="1" applyBorder="1" applyAlignment="1" applyProtection="1">
      <alignment horizontal="center" vertical="center"/>
    </xf>
    <xf numFmtId="0" fontId="16" fillId="0" borderId="1" xfId="0" applyFont="1" applyBorder="1" applyAlignment="1">
      <alignment horizontal="left" vertical="center"/>
    </xf>
    <xf numFmtId="0" fontId="15" fillId="0" borderId="7" xfId="0" applyFont="1" applyBorder="1" applyAlignment="1">
      <alignment horizontal="left" vertical="center" wrapText="1"/>
    </xf>
    <xf numFmtId="0" fontId="16" fillId="0" borderId="6" xfId="0" applyFont="1" applyBorder="1" applyAlignment="1">
      <alignment horizontal="left" vertical="center"/>
    </xf>
    <xf numFmtId="10" fontId="7" fillId="2" borderId="42" xfId="2" applyNumberFormat="1" applyFont="1" applyFill="1" applyBorder="1" applyAlignment="1" applyProtection="1">
      <alignment horizontal="center" vertical="center"/>
      <protection locked="0"/>
    </xf>
    <xf numFmtId="10" fontId="7" fillId="0" borderId="42" xfId="2" applyNumberFormat="1" applyFont="1" applyFill="1" applyBorder="1" applyAlignment="1" applyProtection="1">
      <alignment horizontal="center" vertical="center"/>
      <protection locked="0"/>
    </xf>
    <xf numFmtId="0" fontId="17" fillId="10" borderId="42" xfId="0" applyFont="1" applyFill="1" applyBorder="1" applyAlignment="1" applyProtection="1">
      <alignment horizontal="center" vertical="center" textRotation="90" wrapText="1"/>
      <protection locked="0"/>
    </xf>
    <xf numFmtId="0" fontId="7" fillId="0" borderId="43" xfId="0" applyFont="1" applyBorder="1" applyAlignment="1" applyProtection="1">
      <alignment horizontal="center" vertical="center" wrapText="1"/>
      <protection locked="0"/>
    </xf>
    <xf numFmtId="10" fontId="7" fillId="2" borderId="42" xfId="2" applyNumberFormat="1" applyFont="1" applyFill="1" applyBorder="1" applyAlignment="1" applyProtection="1">
      <alignment horizontal="center" vertical="center"/>
    </xf>
    <xf numFmtId="10" fontId="7" fillId="0" borderId="42" xfId="2" applyNumberFormat="1" applyFont="1" applyFill="1" applyBorder="1" applyAlignment="1" applyProtection="1">
      <alignment horizontal="center" vertical="center"/>
    </xf>
    <xf numFmtId="0" fontId="17" fillId="10" borderId="42" xfId="0" applyFont="1" applyFill="1" applyBorder="1" applyAlignment="1">
      <alignment horizontal="center" vertical="center" textRotation="90" wrapText="1"/>
    </xf>
    <xf numFmtId="10" fontId="14" fillId="0" borderId="3" xfId="0" applyNumberFormat="1" applyFont="1" applyBorder="1"/>
    <xf numFmtId="9" fontId="14" fillId="0" borderId="42" xfId="0" applyNumberFormat="1" applyFont="1" applyBorder="1"/>
    <xf numFmtId="10" fontId="14" fillId="0" borderId="37" xfId="0" applyNumberFormat="1" applyFont="1" applyBorder="1"/>
    <xf numFmtId="0" fontId="1" fillId="15" borderId="46" xfId="0" applyFont="1" applyFill="1" applyBorder="1" applyAlignment="1">
      <alignment wrapText="1"/>
    </xf>
    <xf numFmtId="0" fontId="13" fillId="0" borderId="47" xfId="4" applyFill="1" applyBorder="1" applyAlignment="1">
      <alignment wrapText="1"/>
    </xf>
    <xf numFmtId="0" fontId="14" fillId="0" borderId="3" xfId="0" applyFont="1" applyBorder="1" applyAlignment="1">
      <alignment wrapText="1"/>
    </xf>
    <xf numFmtId="0" fontId="14" fillId="0" borderId="46" xfId="0" applyFont="1" applyBorder="1" applyAlignment="1">
      <alignment wrapText="1"/>
    </xf>
    <xf numFmtId="0" fontId="14" fillId="15" borderId="3" xfId="0" applyFont="1" applyFill="1" applyBorder="1" applyAlignment="1">
      <alignment wrapText="1"/>
    </xf>
    <xf numFmtId="0" fontId="14" fillId="0" borderId="42" xfId="0" applyFont="1" applyBorder="1" applyAlignment="1">
      <alignment wrapText="1"/>
    </xf>
    <xf numFmtId="0" fontId="1" fillId="0" borderId="38" xfId="0" applyFont="1" applyBorder="1" applyAlignment="1">
      <alignment wrapText="1"/>
    </xf>
    <xf numFmtId="0" fontId="13" fillId="0" borderId="10" xfId="4" applyFill="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3" fillId="0" borderId="10" xfId="4" applyBorder="1" applyAlignment="1" applyProtection="1">
      <alignment horizontal="center" vertical="center" wrapText="1"/>
      <protection locked="0"/>
    </xf>
    <xf numFmtId="0" fontId="13" fillId="0" borderId="11" xfId="4" applyBorder="1" applyAlignment="1" applyProtection="1">
      <alignment horizontal="center" vertical="center" wrapText="1"/>
      <protection locked="0"/>
    </xf>
    <xf numFmtId="0" fontId="13" fillId="0" borderId="32" xfId="4" applyBorder="1" applyAlignment="1" applyProtection="1">
      <alignment horizontal="center" vertical="center" wrapText="1"/>
      <protection locked="0"/>
    </xf>
    <xf numFmtId="0" fontId="7" fillId="14" borderId="24"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 fillId="14" borderId="3" xfId="1" applyFill="1" applyBorder="1" applyAlignment="1">
      <alignment horizontal="center" vertical="center" wrapText="1"/>
    </xf>
    <xf numFmtId="0" fontId="7" fillId="14" borderId="3" xfId="0" applyFont="1" applyFill="1" applyBorder="1" applyAlignment="1" applyProtection="1">
      <alignment horizontal="center" vertical="center"/>
      <protection locked="0"/>
    </xf>
    <xf numFmtId="0" fontId="7" fillId="14" borderId="3" xfId="0" applyFont="1" applyFill="1" applyBorder="1" applyAlignment="1" applyProtection="1">
      <alignment horizontal="center" vertical="center" wrapText="1"/>
      <protection locked="0"/>
    </xf>
    <xf numFmtId="0" fontId="13" fillId="14" borderId="10" xfId="4" applyFill="1" applyBorder="1" applyAlignment="1" applyProtection="1">
      <alignment horizontal="center" vertical="center" wrapText="1"/>
      <protection locked="0"/>
    </xf>
    <xf numFmtId="0" fontId="4" fillId="14" borderId="0" xfId="0" applyFont="1" applyFill="1" applyAlignment="1">
      <alignment horizontal="center" vertical="center"/>
    </xf>
    <xf numFmtId="0" fontId="7" fillId="14" borderId="1" xfId="0" applyFont="1" applyFill="1" applyBorder="1" applyAlignment="1">
      <alignment horizontal="center" vertical="center" wrapText="1"/>
    </xf>
    <xf numFmtId="0" fontId="1" fillId="14" borderId="1" xfId="1" applyFill="1" applyBorder="1" applyAlignment="1">
      <alignment horizontal="center" vertical="center" wrapText="1"/>
    </xf>
    <xf numFmtId="0" fontId="7" fillId="14" borderId="1" xfId="0" applyFont="1" applyFill="1" applyBorder="1" applyAlignment="1" applyProtection="1">
      <alignment horizontal="center" vertical="center"/>
      <protection locked="0"/>
    </xf>
    <xf numFmtId="0" fontId="7" fillId="14" borderId="1" xfId="0" applyFont="1" applyFill="1" applyBorder="1" applyAlignment="1" applyProtection="1">
      <alignment horizontal="center" vertical="center" wrapText="1"/>
      <protection locked="0"/>
    </xf>
    <xf numFmtId="0" fontId="13" fillId="14" borderId="11" xfId="4" applyFill="1" applyBorder="1" applyAlignment="1" applyProtection="1">
      <alignment horizontal="center" vertical="center" wrapText="1"/>
      <protection locked="0"/>
    </xf>
    <xf numFmtId="9" fontId="7" fillId="14" borderId="1" xfId="2" applyFont="1" applyFill="1" applyBorder="1" applyAlignment="1" applyProtection="1">
      <alignment horizontal="center" vertical="center"/>
    </xf>
    <xf numFmtId="0" fontId="7" fillId="14" borderId="24" xfId="1" applyFont="1" applyFill="1" applyBorder="1" applyAlignment="1">
      <alignment horizontal="center" vertical="center" wrapText="1"/>
    </xf>
    <xf numFmtId="0" fontId="7" fillId="14" borderId="24" xfId="0" applyFont="1" applyFill="1" applyBorder="1" applyAlignment="1" applyProtection="1">
      <alignment horizontal="center" vertical="center"/>
      <protection locked="0"/>
    </xf>
    <xf numFmtId="9" fontId="7" fillId="14" borderId="3" xfId="2" applyFont="1" applyFill="1" applyBorder="1" applyAlignment="1" applyProtection="1">
      <alignment horizontal="center" vertical="center"/>
    </xf>
    <xf numFmtId="0" fontId="7" fillId="14" borderId="10" xfId="0" applyFont="1" applyFill="1" applyBorder="1" applyAlignment="1" applyProtection="1">
      <alignment horizontal="center" vertical="center" wrapText="1"/>
      <protection locked="0"/>
    </xf>
    <xf numFmtId="0" fontId="7" fillId="14" borderId="42" xfId="0" applyFont="1" applyFill="1" applyBorder="1" applyAlignment="1">
      <alignment horizontal="center" vertical="center" wrapText="1"/>
    </xf>
    <xf numFmtId="0" fontId="7" fillId="14" borderId="42" xfId="0" applyFont="1" applyFill="1" applyBorder="1" applyAlignment="1" applyProtection="1">
      <alignment horizontal="center" vertical="center"/>
      <protection locked="0"/>
    </xf>
    <xf numFmtId="9" fontId="7" fillId="14" borderId="42" xfId="2" applyFont="1" applyFill="1" applyBorder="1" applyAlignment="1" applyProtection="1">
      <alignment horizontal="center" vertical="center"/>
    </xf>
    <xf numFmtId="9" fontId="7" fillId="14" borderId="42" xfId="2" applyFont="1" applyFill="1" applyBorder="1" applyAlignment="1" applyProtection="1">
      <alignment horizontal="center" vertical="center"/>
      <protection locked="0"/>
    </xf>
    <xf numFmtId="0" fontId="7" fillId="14" borderId="42" xfId="0" applyFont="1" applyFill="1" applyBorder="1" applyAlignment="1" applyProtection="1">
      <alignment horizontal="center" vertical="center" wrapText="1"/>
      <protection locked="0"/>
    </xf>
    <xf numFmtId="0" fontId="7" fillId="14" borderId="32" xfId="0" applyFont="1" applyFill="1" applyBorder="1" applyAlignment="1" applyProtection="1">
      <alignment horizontal="center" vertical="center"/>
      <protection locked="0"/>
    </xf>
    <xf numFmtId="9" fontId="7" fillId="0" borderId="1" xfId="2" applyFont="1" applyFill="1" applyBorder="1" applyAlignment="1" applyProtection="1">
      <alignment horizontal="center" vertical="center"/>
    </xf>
    <xf numFmtId="9" fontId="7" fillId="0" borderId="1" xfId="2" applyFont="1" applyFill="1" applyBorder="1" applyAlignment="1" applyProtection="1">
      <alignment horizontal="center" vertical="center"/>
      <protection locked="0"/>
    </xf>
    <xf numFmtId="0" fontId="1" fillId="0" borderId="36" xfId="0" applyFont="1" applyBorder="1" applyAlignment="1" applyProtection="1">
      <alignment horizontal="center" vertical="center" textRotation="90" wrapText="1"/>
      <protection locked="0"/>
    </xf>
    <xf numFmtId="0" fontId="13" fillId="0" borderId="11" xfId="4" applyFill="1" applyBorder="1" applyAlignment="1" applyProtection="1">
      <alignment horizontal="center" vertical="center" wrapText="1"/>
      <protection locked="0"/>
    </xf>
    <xf numFmtId="9" fontId="7" fillId="0" borderId="24" xfId="2" applyFont="1" applyFill="1" applyBorder="1" applyAlignment="1" applyProtection="1">
      <alignment horizontal="center" vertical="center"/>
      <protection locked="0"/>
    </xf>
    <xf numFmtId="0" fontId="13" fillId="0" borderId="7" xfId="4" applyFill="1" applyBorder="1" applyAlignment="1">
      <alignment horizontal="center" vertical="center" wrapText="1"/>
    </xf>
    <xf numFmtId="0" fontId="1" fillId="16" borderId="3" xfId="1" applyFill="1" applyBorder="1" applyAlignment="1">
      <alignment horizontal="center" vertical="center" wrapText="1"/>
    </xf>
    <xf numFmtId="0" fontId="1" fillId="16" borderId="3" xfId="1" quotePrefix="1" applyFill="1" applyBorder="1" applyAlignment="1">
      <alignment horizontal="center" vertical="center" wrapText="1"/>
    </xf>
    <xf numFmtId="0" fontId="7" fillId="16" borderId="3" xfId="0" applyFont="1" applyFill="1" applyBorder="1" applyAlignment="1">
      <alignment horizontal="center" vertical="center"/>
    </xf>
    <xf numFmtId="0" fontId="7" fillId="16" borderId="24" xfId="1" applyFont="1" applyFill="1" applyBorder="1" applyAlignment="1">
      <alignment horizontal="center" vertical="center" wrapText="1"/>
    </xf>
    <xf numFmtId="0" fontId="1" fillId="16" borderId="24" xfId="1" applyFill="1" applyBorder="1" applyAlignment="1">
      <alignment horizontal="center" vertical="center" wrapText="1"/>
    </xf>
    <xf numFmtId="0" fontId="7" fillId="16" borderId="3" xfId="0" applyFont="1" applyFill="1" applyBorder="1" applyAlignment="1" applyProtection="1">
      <alignment horizontal="center" vertical="center"/>
      <protection locked="0"/>
    </xf>
    <xf numFmtId="0" fontId="13" fillId="16" borderId="7" xfId="3" applyFill="1" applyBorder="1" applyAlignment="1">
      <alignment horizontal="center" vertical="center" wrapText="1"/>
    </xf>
    <xf numFmtId="0" fontId="7" fillId="16" borderId="32" xfId="0" applyFont="1" applyFill="1" applyBorder="1" applyAlignment="1" applyProtection="1">
      <alignment horizontal="center" vertical="center"/>
      <protection locked="0"/>
    </xf>
    <xf numFmtId="0" fontId="7" fillId="17" borderId="3" xfId="0" applyFont="1" applyFill="1" applyBorder="1" applyAlignment="1">
      <alignment horizontal="center" vertical="center" wrapText="1"/>
    </xf>
    <xf numFmtId="0" fontId="1" fillId="17" borderId="3" xfId="1" applyFill="1" applyBorder="1" applyAlignment="1">
      <alignment horizontal="center" vertical="center" wrapText="1"/>
    </xf>
    <xf numFmtId="0" fontId="7" fillId="17" borderId="24" xfId="0" applyFont="1" applyFill="1" applyBorder="1" applyAlignment="1">
      <alignment horizontal="center" vertical="center" wrapText="1"/>
    </xf>
    <xf numFmtId="0" fontId="7" fillId="17" borderId="24" xfId="1" applyFont="1" applyFill="1" applyBorder="1" applyAlignment="1">
      <alignment horizontal="center" vertical="center" wrapText="1"/>
    </xf>
    <xf numFmtId="0" fontId="7" fillId="17" borderId="10" xfId="0" applyFont="1" applyFill="1" applyBorder="1" applyAlignment="1" applyProtection="1">
      <alignment horizontal="center" vertical="center"/>
      <protection locked="0"/>
    </xf>
    <xf numFmtId="0" fontId="7" fillId="17" borderId="24" xfId="0" applyFont="1" applyFill="1" applyBorder="1" applyAlignment="1" applyProtection="1">
      <alignment horizontal="center" vertical="center"/>
      <protection locked="0"/>
    </xf>
    <xf numFmtId="0" fontId="7" fillId="17" borderId="32" xfId="0" applyFont="1" applyFill="1" applyBorder="1" applyAlignment="1" applyProtection="1">
      <alignment horizontal="center" vertical="center"/>
      <protection locked="0"/>
    </xf>
    <xf numFmtId="0" fontId="19" fillId="18" borderId="42"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9" fillId="0" borderId="13" xfId="0" applyFont="1" applyBorder="1" applyAlignment="1">
      <alignment wrapText="1"/>
    </xf>
    <xf numFmtId="0" fontId="18" fillId="0" borderId="15" xfId="0" applyFont="1" applyBorder="1" applyAlignment="1">
      <alignment wrapText="1"/>
    </xf>
    <xf numFmtId="9" fontId="14" fillId="15" borderId="42" xfId="0" applyNumberFormat="1" applyFont="1" applyFill="1" applyBorder="1" applyAlignment="1">
      <alignment horizontal="center" vertical="center"/>
    </xf>
    <xf numFmtId="10" fontId="14" fillId="15" borderId="42" xfId="0" applyNumberFormat="1" applyFont="1" applyFill="1" applyBorder="1" applyAlignment="1">
      <alignment horizontal="center" vertical="center"/>
    </xf>
    <xf numFmtId="0" fontId="17" fillId="20" borderId="42" xfId="0" applyFont="1" applyFill="1" applyBorder="1" applyAlignment="1">
      <alignment horizontal="center" vertical="center" textRotation="90" wrapText="1"/>
    </xf>
    <xf numFmtId="0" fontId="9" fillId="0" borderId="13" xfId="0" applyFont="1" applyBorder="1" applyAlignment="1">
      <alignment horizontal="center" vertical="center" wrapText="1"/>
    </xf>
    <xf numFmtId="0" fontId="14" fillId="0" borderId="48" xfId="0" applyFont="1" applyBorder="1" applyAlignment="1">
      <alignment horizontal="center" vertical="center" wrapText="1"/>
    </xf>
    <xf numFmtId="0" fontId="18" fillId="0" borderId="15" xfId="0" applyFont="1" applyBorder="1" applyAlignment="1">
      <alignment horizontal="center" vertical="center" wrapText="1"/>
    </xf>
    <xf numFmtId="0" fontId="1" fillId="0" borderId="46" xfId="0" applyFont="1" applyBorder="1" applyAlignment="1">
      <alignment horizontal="center" vertical="center" wrapText="1"/>
    </xf>
    <xf numFmtId="9" fontId="1" fillId="14" borderId="36" xfId="0" applyNumberFormat="1" applyFont="1" applyFill="1" applyBorder="1" applyAlignment="1" applyProtection="1">
      <alignment horizontal="center" vertical="center" textRotation="90" wrapText="1"/>
      <protection locked="0"/>
    </xf>
    <xf numFmtId="0" fontId="11" fillId="21" borderId="36" xfId="0" applyFont="1" applyFill="1" applyBorder="1" applyAlignment="1" applyProtection="1">
      <alignment horizontal="center" vertical="center" textRotation="90" wrapText="1"/>
      <protection locked="0"/>
    </xf>
    <xf numFmtId="0" fontId="7" fillId="0" borderId="1" xfId="0" applyFont="1" applyBorder="1" applyAlignment="1" applyProtection="1">
      <alignment horizontal="left" vertical="center" wrapText="1"/>
      <protection locked="0"/>
    </xf>
    <xf numFmtId="2" fontId="1" fillId="10" borderId="36" xfId="0" applyNumberFormat="1" applyFont="1" applyFill="1" applyBorder="1" applyAlignment="1" applyProtection="1">
      <alignment horizontal="center" vertical="center" wrapText="1"/>
      <protection locked="0"/>
    </xf>
    <xf numFmtId="1" fontId="1" fillId="10" borderId="36" xfId="0" applyNumberFormat="1" applyFont="1" applyFill="1" applyBorder="1" applyAlignment="1" applyProtection="1">
      <alignment horizontal="center" vertical="center" wrapText="1"/>
      <protection locked="0"/>
    </xf>
    <xf numFmtId="0" fontId="1" fillId="10" borderId="36" xfId="0" applyFont="1" applyFill="1" applyBorder="1" applyAlignment="1">
      <alignment horizontal="center" vertical="center" textRotation="90" wrapText="1"/>
    </xf>
    <xf numFmtId="9" fontId="1" fillId="10" borderId="36" xfId="0" applyNumberFormat="1" applyFont="1" applyFill="1" applyBorder="1" applyAlignment="1" applyProtection="1">
      <alignment horizontal="center" vertical="center" textRotation="90" wrapText="1"/>
      <protection locked="0"/>
    </xf>
    <xf numFmtId="0" fontId="20" fillId="15" borderId="1" xfId="0" applyFont="1" applyFill="1" applyBorder="1" applyAlignment="1">
      <alignment vertical="center" wrapText="1"/>
    </xf>
    <xf numFmtId="0" fontId="20" fillId="15" borderId="49" xfId="0" applyFont="1" applyFill="1" applyBorder="1" applyAlignment="1">
      <alignment vertical="center" wrapText="1"/>
    </xf>
    <xf numFmtId="0" fontId="7" fillId="22" borderId="3" xfId="0" applyFont="1" applyFill="1" applyBorder="1" applyAlignment="1">
      <alignment horizontal="center" vertical="center" wrapText="1"/>
    </xf>
    <xf numFmtId="0" fontId="1" fillId="22" borderId="3" xfId="1" applyFill="1" applyBorder="1" applyAlignment="1">
      <alignment horizontal="center" vertical="center" wrapText="1"/>
    </xf>
    <xf numFmtId="0" fontId="7" fillId="22" borderId="3" xfId="0" applyFont="1" applyFill="1" applyBorder="1" applyAlignment="1" applyProtection="1">
      <alignment horizontal="center" vertical="center"/>
      <protection locked="0"/>
    </xf>
    <xf numFmtId="0" fontId="7" fillId="22" borderId="1" xfId="0" applyFont="1" applyFill="1" applyBorder="1" applyAlignment="1">
      <alignment horizontal="center" vertical="center" wrapText="1"/>
    </xf>
    <xf numFmtId="0" fontId="1" fillId="22" borderId="1" xfId="1" applyFill="1" applyBorder="1" applyAlignment="1">
      <alignment horizontal="center" vertical="center" wrapText="1"/>
    </xf>
    <xf numFmtId="0" fontId="7" fillId="22" borderId="1" xfId="0" applyFont="1" applyFill="1" applyBorder="1" applyAlignment="1" applyProtection="1">
      <alignment horizontal="center" vertical="center"/>
      <protection locked="0"/>
    </xf>
    <xf numFmtId="0" fontId="7" fillId="22" borderId="1" xfId="1" applyFont="1" applyFill="1" applyBorder="1" applyAlignment="1">
      <alignment horizontal="center" vertical="center" wrapText="1"/>
    </xf>
    <xf numFmtId="0" fontId="21" fillId="22" borderId="3" xfId="0" applyFont="1" applyFill="1" applyBorder="1" applyAlignment="1" applyProtection="1">
      <alignment horizontal="left" vertical="center" wrapText="1"/>
      <protection locked="0"/>
    </xf>
    <xf numFmtId="0" fontId="18" fillId="22" borderId="10" xfId="0" applyFont="1" applyFill="1" applyBorder="1" applyAlignment="1" applyProtection="1">
      <alignment horizontal="center" vertical="center" wrapText="1"/>
      <protection locked="0"/>
    </xf>
    <xf numFmtId="0" fontId="21" fillId="22" borderId="1" xfId="0" applyFont="1" applyFill="1" applyBorder="1" applyAlignment="1">
      <alignment vertical="center" wrapText="1"/>
    </xf>
    <xf numFmtId="0" fontId="22" fillId="22" borderId="11" xfId="0" applyFont="1" applyFill="1" applyBorder="1" applyAlignment="1">
      <alignment vertical="center" wrapText="1"/>
    </xf>
    <xf numFmtId="0" fontId="7" fillId="22" borderId="24" xfId="1" applyFont="1" applyFill="1" applyBorder="1" applyAlignment="1">
      <alignment horizontal="center" vertical="center" wrapText="1"/>
    </xf>
    <xf numFmtId="0" fontId="7" fillId="22" borderId="24" xfId="0" applyFont="1" applyFill="1" applyBorder="1" applyAlignment="1">
      <alignment horizontal="center" vertical="center" wrapText="1"/>
    </xf>
    <xf numFmtId="0" fontId="7" fillId="22" borderId="24" xfId="0" applyFont="1" applyFill="1" applyBorder="1" applyAlignment="1" applyProtection="1">
      <alignment horizontal="center" vertical="center"/>
      <protection locked="0"/>
    </xf>
    <xf numFmtId="0" fontId="8" fillId="22" borderId="24" xfId="0" applyFont="1" applyFill="1" applyBorder="1" applyAlignment="1" applyProtection="1">
      <alignment horizontal="center" vertical="center"/>
      <protection locked="0"/>
    </xf>
    <xf numFmtId="0" fontId="8" fillId="22" borderId="32" xfId="0" applyFont="1" applyFill="1" applyBorder="1" applyAlignment="1" applyProtection="1">
      <alignment horizontal="center" vertical="center"/>
      <protection locked="0"/>
    </xf>
    <xf numFmtId="9" fontId="24" fillId="0" borderId="36" xfId="2" applyFont="1" applyBorder="1" applyAlignment="1" applyProtection="1">
      <alignment horizontal="center" vertical="center"/>
      <protection locked="0"/>
    </xf>
    <xf numFmtId="0" fontId="13" fillId="0" borderId="11" xfId="4" applyFill="1" applyBorder="1" applyAlignment="1">
      <alignment horizontal="center" vertical="center" wrapText="1"/>
    </xf>
    <xf numFmtId="9" fontId="1" fillId="0" borderId="36" xfId="0" applyNumberFormat="1" applyFont="1" applyBorder="1" applyAlignment="1" applyProtection="1">
      <alignment horizontal="center" vertical="center" textRotation="90" wrapText="1"/>
      <protection locked="0"/>
    </xf>
    <xf numFmtId="9" fontId="14" fillId="23" borderId="3" xfId="0" applyNumberFormat="1" applyFont="1" applyFill="1" applyBorder="1"/>
    <xf numFmtId="9" fontId="14" fillId="23" borderId="42" xfId="0" applyNumberFormat="1" applyFont="1" applyFill="1" applyBorder="1"/>
    <xf numFmtId="9" fontId="14" fillId="23" borderId="37" xfId="0" applyNumberFormat="1" applyFont="1" applyFill="1" applyBorder="1"/>
    <xf numFmtId="0" fontId="13" fillId="15" borderId="46" xfId="4" applyFill="1" applyBorder="1" applyAlignment="1">
      <alignment wrapText="1"/>
    </xf>
    <xf numFmtId="0" fontId="27" fillId="0" borderId="0" xfId="0" applyFont="1" applyAlignment="1">
      <alignment wrapText="1"/>
    </xf>
    <xf numFmtId="0" fontId="13" fillId="15" borderId="10" xfId="4" applyFill="1" applyBorder="1" applyAlignment="1">
      <alignment wrapText="1"/>
    </xf>
    <xf numFmtId="0" fontId="14" fillId="15" borderId="8" xfId="0" applyFont="1" applyFill="1" applyBorder="1" applyAlignment="1">
      <alignment wrapText="1"/>
    </xf>
    <xf numFmtId="0" fontId="28" fillId="15" borderId="3" xfId="0" applyFont="1" applyFill="1" applyBorder="1" applyAlignment="1">
      <alignment wrapText="1"/>
    </xf>
    <xf numFmtId="0" fontId="16" fillId="15" borderId="46" xfId="0" applyFont="1" applyFill="1" applyBorder="1" applyAlignment="1">
      <alignment wrapText="1"/>
    </xf>
    <xf numFmtId="0" fontId="7" fillId="0" borderId="7"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17" borderId="3" xfId="0" applyFont="1" applyFill="1" applyBorder="1" applyAlignment="1">
      <alignment horizontal="center" vertical="center" wrapText="1"/>
    </xf>
    <xf numFmtId="0" fontId="7" fillId="17" borderId="24" xfId="0" applyFont="1" applyFill="1" applyBorder="1" applyAlignment="1">
      <alignment horizontal="center" vertical="center" wrapText="1"/>
    </xf>
    <xf numFmtId="0" fontId="8" fillId="0" borderId="3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8" fillId="16" borderId="2" xfId="0" applyFont="1" applyFill="1" applyBorder="1" applyAlignment="1">
      <alignment horizontal="center" vertical="center" wrapText="1"/>
    </xf>
    <xf numFmtId="0" fontId="8" fillId="16" borderId="44"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16" borderId="37"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8" fillId="0" borderId="2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1" fillId="0" borderId="37" xfId="1" applyBorder="1" applyAlignment="1" applyProtection="1">
      <alignment horizontal="center" vertical="center" wrapText="1"/>
      <protection locked="0"/>
    </xf>
    <xf numFmtId="0" fontId="1" fillId="0" borderId="38" xfId="1" applyBorder="1" applyAlignment="1" applyProtection="1">
      <alignment horizontal="center" vertical="center" wrapText="1"/>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8" fillId="17" borderId="39"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22" borderId="2" xfId="0" applyFont="1" applyFill="1" applyBorder="1" applyAlignment="1">
      <alignment horizontal="center" vertical="center" wrapText="1"/>
    </xf>
    <xf numFmtId="0" fontId="8" fillId="22" borderId="33" xfId="0" applyFont="1" applyFill="1" applyBorder="1" applyAlignment="1">
      <alignment horizontal="center" vertical="center" wrapText="1"/>
    </xf>
    <xf numFmtId="0" fontId="8" fillId="14" borderId="29" xfId="0" applyFont="1" applyFill="1" applyBorder="1" applyAlignment="1">
      <alignment horizontal="center" vertical="center" wrapText="1"/>
    </xf>
    <xf numFmtId="0" fontId="7" fillId="22" borderId="3" xfId="0" applyFont="1" applyFill="1" applyBorder="1" applyAlignment="1">
      <alignment horizontal="center" vertical="center" wrapText="1"/>
    </xf>
    <xf numFmtId="0" fontId="7" fillId="22" borderId="1"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8" fillId="7" borderId="14"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0" fontId="9" fillId="8" borderId="5" xfId="1" applyFont="1" applyFill="1" applyBorder="1" applyAlignment="1" applyProtection="1">
      <alignment horizontal="center" vertical="center" wrapText="1"/>
      <protection locked="0"/>
    </xf>
    <xf numFmtId="0" fontId="9" fillId="8" borderId="28" xfId="1" applyFont="1" applyFill="1" applyBorder="1" applyAlignment="1" applyProtection="1">
      <alignment horizontal="center" vertical="center" wrapText="1"/>
      <protection locked="0"/>
    </xf>
    <xf numFmtId="0" fontId="9" fillId="8" borderId="10" xfId="0" applyFont="1" applyFill="1" applyBorder="1" applyAlignment="1" applyProtection="1">
      <alignment horizontal="center" vertical="center"/>
      <protection locked="0"/>
    </xf>
    <xf numFmtId="0" fontId="9" fillId="8" borderId="32"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8" xfId="0" applyFont="1" applyFill="1" applyBorder="1" applyAlignment="1" applyProtection="1">
      <alignment horizontal="center" vertical="center"/>
      <protection locked="0"/>
    </xf>
    <xf numFmtId="0" fontId="9" fillId="8" borderId="45" xfId="1" applyFont="1" applyFill="1" applyBorder="1" applyAlignment="1" applyProtection="1">
      <alignment horizontal="center" vertical="center" wrapText="1"/>
      <protection locked="0"/>
    </xf>
    <xf numFmtId="0" fontId="9" fillId="8" borderId="3" xfId="1" applyFont="1" applyFill="1" applyBorder="1" applyAlignment="1" applyProtection="1">
      <alignment horizontal="center" vertical="center" wrapText="1"/>
      <protection locked="0"/>
    </xf>
    <xf numFmtId="0" fontId="9" fillId="8" borderId="24" xfId="1" applyFont="1" applyFill="1" applyBorder="1" applyAlignment="1" applyProtection="1">
      <alignment horizontal="center" vertical="center" wrapText="1"/>
      <protection locked="0"/>
    </xf>
    <xf numFmtId="0" fontId="9" fillId="8" borderId="8" xfId="1" applyFont="1" applyFill="1" applyBorder="1" applyAlignment="1" applyProtection="1">
      <alignment horizontal="center" vertical="center" wrapText="1"/>
      <protection locked="0"/>
    </xf>
    <xf numFmtId="0" fontId="9" fillId="8" borderId="25" xfId="1" applyFont="1" applyFill="1" applyBorder="1" applyAlignment="1" applyProtection="1">
      <alignment horizontal="center" vertical="center" wrapText="1"/>
      <protection locked="0"/>
    </xf>
    <xf numFmtId="0" fontId="9" fillId="8" borderId="2" xfId="1" applyFont="1" applyFill="1" applyBorder="1" applyAlignment="1" applyProtection="1">
      <alignment horizontal="center" vertical="center" wrapText="1"/>
      <protection locked="0"/>
    </xf>
    <xf numFmtId="0" fontId="9" fillId="8" borderId="29" xfId="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7" borderId="27" xfId="0" applyFont="1" applyFill="1" applyBorder="1" applyAlignment="1" applyProtection="1">
      <alignment horizontal="center" vertical="center" wrapText="1"/>
      <protection locked="0"/>
    </xf>
    <xf numFmtId="0" fontId="8" fillId="7" borderId="31" xfId="0" applyFont="1" applyFill="1" applyBorder="1" applyAlignment="1" applyProtection="1">
      <alignment horizontal="center" vertical="center" wrapText="1"/>
      <protection locked="0"/>
    </xf>
    <xf numFmtId="9" fontId="8" fillId="3" borderId="23" xfId="2" applyFont="1" applyFill="1" applyBorder="1" applyAlignment="1" applyProtection="1">
      <alignment horizontal="center" vertical="center" textRotation="90" wrapText="1"/>
      <protection locked="0"/>
    </xf>
    <xf numFmtId="9" fontId="8" fillId="3" borderId="27" xfId="2" applyFont="1" applyFill="1" applyBorder="1" applyAlignment="1" applyProtection="1">
      <alignment horizontal="center" vertical="center" textRotation="90" wrapText="1"/>
      <protection locked="0"/>
    </xf>
    <xf numFmtId="0" fontId="8" fillId="14" borderId="2" xfId="0" applyFont="1" applyFill="1" applyBorder="1" applyAlignment="1">
      <alignment horizontal="center" vertical="center" wrapText="1"/>
    </xf>
    <xf numFmtId="0" fontId="8" fillId="14" borderId="4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2" xfId="0" applyFont="1" applyFill="1" applyBorder="1" applyAlignment="1">
      <alignment horizontal="center"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xf>
    <xf numFmtId="0" fontId="8" fillId="14" borderId="33"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8" fillId="0" borderId="44" xfId="0" applyFont="1" applyBorder="1" applyAlignment="1">
      <alignment horizontal="center" vertical="center" wrapText="1"/>
    </xf>
    <xf numFmtId="0" fontId="5" fillId="0" borderId="1"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5" fillId="9" borderId="1" xfId="0" applyFont="1" applyFill="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vertical="center" wrapText="1"/>
    </xf>
  </cellXfs>
  <cellStyles count="5">
    <cellStyle name="Hipervínculo" xfId="3" builtinId="8"/>
    <cellStyle name="Hyperlink" xfId="4" xr:uid="{44C984C0-7A84-489D-86B0-644FA580DEC1}"/>
    <cellStyle name="Normal" xfId="0" builtinId="0"/>
    <cellStyle name="Normal 2__FICHA_TECNICA_INDICADORDSGI110610 RevJAmycano" xfId="1" xr:uid="{AE14A746-9A83-491D-A952-1819CC30848F}"/>
    <cellStyle name="Porcentaje" xfId="2" builtinId="5"/>
  </cellStyles>
  <dxfs count="6">
    <dxf>
      <fill>
        <patternFill>
          <bgColor rgb="FF00B050"/>
        </patternFill>
      </fill>
    </dxf>
    <dxf>
      <font>
        <color theme="1"/>
      </font>
      <fill>
        <patternFill>
          <bgColor rgb="FFFFFF00"/>
        </patternFill>
      </fill>
    </dxf>
    <dxf>
      <fill>
        <patternFill>
          <bgColor rgb="FFFF0000"/>
        </patternFill>
      </fill>
    </dxf>
    <dxf>
      <fill>
        <patternFill>
          <bgColor rgb="FF00B050"/>
        </patternFill>
      </fill>
    </dxf>
    <dxf>
      <font>
        <color theme="1"/>
      </font>
      <fill>
        <patternFill>
          <bgColor rgb="FFFFFF00"/>
        </patternFill>
      </fill>
    </dxf>
    <dxf>
      <fill>
        <patternFill>
          <bgColor rgb="FFFF0000"/>
        </patternFill>
      </fill>
    </dxf>
  </dxfs>
  <tableStyles count="0" defaultTableStyle="TableStyleMedium2" defaultPivotStyle="PivotStyleLight16"/>
  <colors>
    <mruColors>
      <color rgb="FFFBFB9D"/>
      <color rgb="FFFEEE1E"/>
      <color rgb="FFFF5050"/>
      <color rgb="FFF6CB16"/>
      <color rgb="FFFF5B5F"/>
      <color rgb="FF00C4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Structure" Target="richData/rdrichvaluestructure.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904873</xdr:colOff>
      <xdr:row>0</xdr:row>
      <xdr:rowOff>153471</xdr:rowOff>
    </xdr:from>
    <xdr:to>
      <xdr:col>2</xdr:col>
      <xdr:colOff>832359</xdr:colOff>
      <xdr:row>5</xdr:row>
      <xdr:rowOff>158750</xdr:rowOff>
    </xdr:to>
    <xdr:pic>
      <xdr:nvPicPr>
        <xdr:cNvPr id="2" name="7 Imagen">
          <a:extLst>
            <a:ext uri="{FF2B5EF4-FFF2-40B4-BE49-F238E27FC236}">
              <a16:creationId xmlns:a16="http://schemas.microsoft.com/office/drawing/2014/main" id="{E64A0424-4763-45FC-BCA6-DFD6DA4B8E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48" y="153471"/>
          <a:ext cx="1365761" cy="1164154"/>
        </a:xfrm>
        <a:prstGeom prst="rect">
          <a:avLst/>
        </a:prstGeom>
      </xdr:spPr>
    </xdr:pic>
    <xdr:clientData/>
  </xdr:twoCellAnchor>
  <xdr:twoCellAnchor editAs="oneCell">
    <xdr:from>
      <xdr:col>36</xdr:col>
      <xdr:colOff>1643787</xdr:colOff>
      <xdr:row>0</xdr:row>
      <xdr:rowOff>104051</xdr:rowOff>
    </xdr:from>
    <xdr:to>
      <xdr:col>36</xdr:col>
      <xdr:colOff>2834412</xdr:colOff>
      <xdr:row>5</xdr:row>
      <xdr:rowOff>155644</xdr:rowOff>
    </xdr:to>
    <xdr:pic>
      <xdr:nvPicPr>
        <xdr:cNvPr id="3" name="Imagen 2" descr="Escudo de Colombia - Wikipedia, la enciclopedia libre">
          <a:extLst>
            <a:ext uri="{FF2B5EF4-FFF2-40B4-BE49-F238E27FC236}">
              <a16:creationId xmlns:a16="http://schemas.microsoft.com/office/drawing/2014/main" id="{EEEC0D55-7858-4965-BB3F-F74DD9B7C5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380605" y="104051"/>
          <a:ext cx="1190625" cy="1229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nproteccion-my.sharepoint.com/personal/martha_castro_unp_gov_co/Documents/Documentos/UNP-2024-%20S.E.R/OAPI/INDICACORES%20DE%20GESTI&#211;N/II.%20TRIMESTRE/GIN-FT-46-V2%20Malla%20de%20indicadores%20por%20proceso%20GME%20II%20TRIMESTRE%202024.xlsx" TargetMode="External"/><Relationship Id="rId2" Type="http://schemas.microsoft.com/office/2019/04/relationships/externalLinkLongPath" Target="/personal/martha_castro_unp_gov_co/Documents/Documentos/UNP-2024-%20S.E.R/OAPI/INDICACORES%20DE%20GESTI&#211;N/II.%20TRIMESTRE/GIN-FT-46-V2%20Malla%20de%20indicadores%20por%20proceso%20GME%20II%20TRIMESTRE%202024.xlsx?42882882" TargetMode="External"/><Relationship Id="rId1" Type="http://schemas.openxmlformats.org/officeDocument/2006/relationships/externalLinkPath" Target="file:///\\42882882\GIN-FT-46-V2%20Malla%20de%20indicadores%20por%20proceso%20GME%20II%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LLA DE INDICADORES POR PROCES"/>
      <sheetName val="INCLUIR VALORES"/>
      <sheetName val="INSTRUCTIVO  "/>
    </sheetNames>
    <sheetDataSet>
      <sheetData sheetId="0"/>
      <sheetData sheetId="1"/>
      <sheetData sheetId="2"/>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9</v>
    <v>9</v>
  </rv>
  <rv s="1">
    <v>9</v>
    <v>1</v>
  </rv>
</rvData>
</file>

<file path=xl/richData/rdrichvaluestructure.xml><?xml version="1.0" encoding="utf-8"?>
<rvStructures xmlns="http://schemas.microsoft.com/office/spreadsheetml/2017/richdata" count="2">
  <s t="_error">
    <k n="errorType" t="i"/>
    <k n="subType" t="i"/>
  </s>
  <s t="_error">
    <k n="errorType" t="i"/>
    <k n="propagated" t="b"/>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proteccion.sharepoint.com/:f:/s/sg/gga/Ervq4rFOH8JEiBn3ULG-MW0B7hLMoirBIedhwJ9qkIHH3A?email=andres.duque%40unp.gov.co&amp;e=zpOvY1" TargetMode="External"/><Relationship Id="rId13" Type="http://schemas.openxmlformats.org/officeDocument/2006/relationships/hyperlink" Target="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 TargetMode="External"/><Relationship Id="rId3" Type="http://schemas.openxmlformats.org/officeDocument/2006/relationships/hyperlink" Target="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TargetMode="External"/><Relationship Id="rId7" Type="http://schemas.openxmlformats.org/officeDocument/2006/relationships/hyperlink" Targe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TargetMode="External"/><Relationship Id="rId12" Type="http://schemas.openxmlformats.org/officeDocument/2006/relationships/hyperlink" Target="https://unproteccion.sharepoint.com/:b:/s/sg/gag/ERWvKnsQd4tFpUO03_lzrC8BT0LxrtG9-lMhXF_MQ1FMAg?e=vwAWLC" TargetMode="External"/><Relationship Id="rId17" Type="http://schemas.openxmlformats.org/officeDocument/2006/relationships/drawing" Target="../drawings/drawing1.xml"/><Relationship Id="rId2" Type="http://schemas.openxmlformats.org/officeDocument/2006/relationships/hyperlink" Target="https://unproteccion-my.sharepoint.com/:b:/g/personal/andres_duque_unp_gov_co/EfCvCXugKZ1JhT2HB3ItpC8BzytrM3kYBc6lBKV-wI6jeQ?e=v362e1" TargetMode="External"/><Relationship Id="rId16" Type="http://schemas.openxmlformats.org/officeDocument/2006/relationships/printerSettings" Target="../printerSettings/printerSettings1.bin"/><Relationship Id="rId1" Type="http://schemas.openxmlformats.org/officeDocument/2006/relationships/hyperlink" Target="https://unproteccion.sharepoint.com/:x:/r/sites/oaj/CALIDAD/2024/INDICADORES%20DE%20GESTI%C3%93N/reporte%20II%20semestre/reposici%C3%B3n/GJU-FT-17-V6%20RECURSOS%202024.xlsx?d=w9224316155324ad3bb1d609938fbf7f8&amp;csf=1&amp;web=1&amp;e=myeA6H" TargetMode="External"/><Relationship Id="rId6" Type="http://schemas.openxmlformats.org/officeDocument/2006/relationships/hyperlink" Target="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TargetMode="External"/><Relationship Id="rId11" Type="http://schemas.openxmlformats.org/officeDocument/2006/relationships/hyperlink" Target="https://unproteccion.sharepoint.com/:f:/s/sth/gcsav/EiZwbCQMEPZHuu9ilx5F7QoBvb-M3B5FCLRxtHE28NA1qg?e=Dg8TjP" TargetMode="External"/><Relationship Id="rId5" Type="http://schemas.openxmlformats.org/officeDocument/2006/relationships/hyperlink" Target="https://unproteccion-my.sharepoint.com/:x:/g/personal/andres_duque_unp_gov_co/EZx84kRlY-VAj-wjIkIqr8IBNRHWDqZtly6OeMUCeFheig?e=LPU8vu" TargetMode="External"/><Relationship Id="rId15" Type="http://schemas.openxmlformats.org/officeDocument/2006/relationships/hyperlink" Target="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 TargetMode="External"/><Relationship Id="rId10" Type="http://schemas.openxmlformats.org/officeDocument/2006/relationships/hyperlink" Target="https://unproteccion.sharepoint.com/:f:/s/sth/gcsav/EpwKY-vNUwRCh79GIs2e8REBRC_osfroFRj9OQQFabmpVw?e=R9ilNS" TargetMode="External"/><Relationship Id="rId4" Type="http://schemas.openxmlformats.org/officeDocument/2006/relationships/hyperlink" Target="https://unproteccion-my.sharepoint.com/:x:/g/personal/andres_duque_unp_gov_co/EZx84kRlY-VAj-wjIkIqr8IBNRHWDqZtly6OeMUCeFheig?e=LPU8vu" TargetMode="External"/><Relationship Id="rId9" Type="http://schemas.openxmlformats.org/officeDocument/2006/relationships/hyperlink" Target="https://unproteccion-my.sharepoint.com/:w:/g/personal/andres_duque_unp_gov_co/EQnlO2UcrPRJuTAvxdPdAuMBhU0XWR-XBu9LQmW2h-3_Gg?e=HhLClY" TargetMode="External"/><Relationship Id="rId14" Type="http://schemas.openxmlformats.org/officeDocument/2006/relationships/hyperlink" Target="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41AA-73DF-4078-A08D-F39A98DC101E}">
  <dimension ref="A1:BE72"/>
  <sheetViews>
    <sheetView showGridLines="0" tabSelected="1" view="pageBreakPreview" topLeftCell="F8" zoomScale="77" zoomScaleNormal="60" workbookViewId="0">
      <selection activeCell="AJ59" sqref="AJ59"/>
    </sheetView>
  </sheetViews>
  <sheetFormatPr defaultColWidth="11.42578125" defaultRowHeight="18"/>
  <cols>
    <col min="1" max="1" width="21.85546875" style="9" customWidth="1"/>
    <col min="2" max="2" width="21.5703125" style="9" customWidth="1"/>
    <col min="3" max="3" width="13.7109375" style="9" customWidth="1"/>
    <col min="4" max="4" width="23.28515625" style="9" customWidth="1"/>
    <col min="5" max="5" width="27.28515625" style="9" customWidth="1"/>
    <col min="6" max="6" width="20.85546875" style="9" customWidth="1"/>
    <col min="7" max="7" width="13.85546875" style="10" customWidth="1"/>
    <col min="8" max="19" width="4" style="10" customWidth="1"/>
    <col min="20" max="20" width="10.28515625" style="10" customWidth="1"/>
    <col min="21" max="23" width="7.5703125" style="10" customWidth="1"/>
    <col min="24" max="26" width="18.42578125" style="10" hidden="1" customWidth="1"/>
    <col min="27" max="27" width="16.28515625" style="10" hidden="1" customWidth="1"/>
    <col min="28" max="28" width="13.85546875" style="10" hidden="1" customWidth="1"/>
    <col min="29" max="29" width="6.140625" style="10" bestFit="1" customWidth="1"/>
    <col min="30" max="30" width="15.7109375" style="10" customWidth="1"/>
    <col min="31" max="31" width="13.28515625" style="10" customWidth="1"/>
    <col min="32" max="32" width="13.42578125" style="10" customWidth="1"/>
    <col min="33" max="33" width="16.28515625" style="10" hidden="1" customWidth="1"/>
    <col min="34" max="34" width="12.140625" style="10" hidden="1" customWidth="1"/>
    <col min="35" max="35" width="18" style="10" hidden="1" customWidth="1"/>
    <col min="36" max="36" width="78.5703125" style="10" customWidth="1"/>
    <col min="37" max="37" width="59.85546875" style="10" customWidth="1"/>
    <col min="38" max="38" width="1.28515625" style="1" customWidth="1"/>
    <col min="39" max="39" width="25.28515625" style="1" hidden="1" customWidth="1"/>
    <col min="40" max="43" width="11.42578125" style="1"/>
    <col min="44" max="44" width="35.5703125" style="1" customWidth="1"/>
    <col min="45" max="16384" width="11.42578125" style="1"/>
  </cols>
  <sheetData>
    <row r="1" spans="1:57" ht="21.75" customHeight="1">
      <c r="A1" s="240"/>
      <c r="B1" s="241"/>
      <c r="C1" s="242"/>
      <c r="D1" s="213" t="s">
        <v>0</v>
      </c>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1"/>
      <c r="AK1" s="246"/>
    </row>
    <row r="2" spans="1:57">
      <c r="A2" s="243"/>
      <c r="B2" s="244"/>
      <c r="C2" s="245"/>
      <c r="D2" s="213"/>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1"/>
      <c r="AK2" s="247"/>
      <c r="BE2" s="1" t="s">
        <v>1</v>
      </c>
    </row>
    <row r="3" spans="1:57">
      <c r="A3" s="243"/>
      <c r="B3" s="244"/>
      <c r="C3" s="245"/>
      <c r="D3" s="213" t="s">
        <v>2</v>
      </c>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1"/>
      <c r="AK3" s="247"/>
      <c r="BE3" s="1" t="s">
        <v>3</v>
      </c>
    </row>
    <row r="4" spans="1:57">
      <c r="A4" s="243"/>
      <c r="B4" s="244"/>
      <c r="C4" s="245"/>
      <c r="D4" s="213"/>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1"/>
      <c r="AK4" s="247"/>
      <c r="BE4" s="1" t="s">
        <v>4</v>
      </c>
    </row>
    <row r="5" spans="1:57">
      <c r="A5" s="243"/>
      <c r="B5" s="244"/>
      <c r="C5" s="245"/>
      <c r="D5" s="213" t="s">
        <v>5</v>
      </c>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1"/>
      <c r="AK5" s="247"/>
    </row>
    <row r="6" spans="1:57" ht="18.75" thickBot="1">
      <c r="A6" s="243"/>
      <c r="B6" s="244"/>
      <c r="C6" s="245"/>
      <c r="D6" s="248"/>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50"/>
      <c r="AK6" s="247"/>
    </row>
    <row r="7" spans="1:57" ht="85.5" customHeight="1">
      <c r="A7" s="266" t="s">
        <v>6</v>
      </c>
      <c r="B7" s="266" t="s">
        <v>7</v>
      </c>
      <c r="C7" s="266" t="s">
        <v>8</v>
      </c>
      <c r="D7" s="278" t="s">
        <v>9</v>
      </c>
      <c r="E7" s="274" t="s">
        <v>10</v>
      </c>
      <c r="F7" s="276" t="s">
        <v>11</v>
      </c>
      <c r="G7" s="268" t="s">
        <v>12</v>
      </c>
      <c r="H7" s="270" t="s">
        <v>13</v>
      </c>
      <c r="I7" s="271"/>
      <c r="J7" s="271"/>
      <c r="K7" s="271"/>
      <c r="L7" s="271"/>
      <c r="M7" s="271"/>
      <c r="N7" s="271"/>
      <c r="O7" s="271"/>
      <c r="P7" s="271"/>
      <c r="Q7" s="271"/>
      <c r="R7" s="271"/>
      <c r="S7" s="272"/>
      <c r="T7" s="285" t="s">
        <v>14</v>
      </c>
      <c r="U7" s="285"/>
      <c r="V7" s="285"/>
      <c r="W7" s="286"/>
      <c r="X7" s="280" t="s">
        <v>15</v>
      </c>
      <c r="Y7" s="280"/>
      <c r="Z7" s="280"/>
      <c r="AA7" s="280"/>
      <c r="AB7" s="280"/>
      <c r="AC7" s="280"/>
      <c r="AD7" s="280"/>
      <c r="AE7" s="281"/>
      <c r="AF7" s="281"/>
      <c r="AG7" s="281"/>
      <c r="AH7" s="281"/>
      <c r="AI7" s="282"/>
      <c r="AJ7" s="283" t="s">
        <v>16</v>
      </c>
      <c r="AK7" s="264" t="s">
        <v>17</v>
      </c>
    </row>
    <row r="8" spans="1:57" ht="120.75" customHeight="1" thickBot="1">
      <c r="A8" s="267"/>
      <c r="B8" s="273"/>
      <c r="C8" s="267"/>
      <c r="D8" s="279"/>
      <c r="E8" s="275"/>
      <c r="F8" s="277"/>
      <c r="G8" s="269"/>
      <c r="H8" s="15" t="s">
        <v>18</v>
      </c>
      <c r="I8" s="16" t="s">
        <v>19</v>
      </c>
      <c r="J8" s="16" t="s">
        <v>20</v>
      </c>
      <c r="K8" s="16" t="s">
        <v>21</v>
      </c>
      <c r="L8" s="16" t="s">
        <v>22</v>
      </c>
      <c r="M8" s="16" t="s">
        <v>23</v>
      </c>
      <c r="N8" s="16" t="s">
        <v>24</v>
      </c>
      <c r="O8" s="16" t="s">
        <v>25</v>
      </c>
      <c r="P8" s="16" t="s">
        <v>26</v>
      </c>
      <c r="Q8" s="16" t="s">
        <v>27</v>
      </c>
      <c r="R8" s="16" t="s">
        <v>28</v>
      </c>
      <c r="S8" s="17" t="s">
        <v>29</v>
      </c>
      <c r="T8" s="14" t="s">
        <v>30</v>
      </c>
      <c r="U8" s="14" t="s">
        <v>31</v>
      </c>
      <c r="V8" s="14" t="s">
        <v>32</v>
      </c>
      <c r="W8" s="14" t="s">
        <v>33</v>
      </c>
      <c r="X8" s="18" t="s">
        <v>34</v>
      </c>
      <c r="Y8" s="18" t="s">
        <v>35</v>
      </c>
      <c r="Z8" s="18" t="s">
        <v>36</v>
      </c>
      <c r="AA8" s="18" t="s">
        <v>37</v>
      </c>
      <c r="AB8" s="18" t="s">
        <v>35</v>
      </c>
      <c r="AC8" s="18" t="s">
        <v>36</v>
      </c>
      <c r="AD8" s="18" t="s">
        <v>38</v>
      </c>
      <c r="AE8" s="18" t="s">
        <v>35</v>
      </c>
      <c r="AF8" s="18" t="s">
        <v>36</v>
      </c>
      <c r="AG8" s="18" t="s">
        <v>39</v>
      </c>
      <c r="AH8" s="18" t="s">
        <v>35</v>
      </c>
      <c r="AI8" s="18" t="s">
        <v>36</v>
      </c>
      <c r="AJ8" s="284"/>
      <c r="AK8" s="265"/>
    </row>
    <row r="9" spans="1:57" ht="100.5" hidden="1" customHeight="1" thickBot="1">
      <c r="A9" s="251" t="s">
        <v>40</v>
      </c>
      <c r="B9" s="252" t="s">
        <v>41</v>
      </c>
      <c r="C9" s="43" t="s">
        <v>42</v>
      </c>
      <c r="D9" s="43" t="s">
        <v>43</v>
      </c>
      <c r="E9" s="43" t="s">
        <v>44</v>
      </c>
      <c r="F9" s="43" t="s">
        <v>45</v>
      </c>
      <c r="G9" s="6" t="s">
        <v>1</v>
      </c>
      <c r="H9" s="63"/>
      <c r="I9" s="63"/>
      <c r="J9" s="82"/>
      <c r="K9" s="64"/>
      <c r="L9" s="64"/>
      <c r="M9" s="82"/>
      <c r="N9" s="64"/>
      <c r="O9" s="64"/>
      <c r="P9" s="82"/>
      <c r="Q9" s="64"/>
      <c r="R9" s="64"/>
      <c r="S9" s="82"/>
      <c r="T9" s="5">
        <v>0.9</v>
      </c>
      <c r="U9" s="5">
        <v>0.9</v>
      </c>
      <c r="V9" s="5">
        <v>0.9</v>
      </c>
      <c r="W9" s="5">
        <v>0.9</v>
      </c>
      <c r="X9" s="65"/>
      <c r="Y9" s="66">
        <f>+X9/T9</f>
        <v>0</v>
      </c>
      <c r="Z9" s="67" t="str">
        <f>IF(Y9&lt;65%,"En Riesgo",IF(Y9&lt;85%,"Aceptable",IF(Y9&lt;400%,"Satisfactorio")))</f>
        <v>En Riesgo</v>
      </c>
      <c r="AA9" s="66">
        <v>0.62070000000000003</v>
      </c>
      <c r="AB9" s="66">
        <f>+AA9/$U9</f>
        <v>0.68966666666666665</v>
      </c>
      <c r="AC9" s="67" t="str">
        <f>IF(AB9&lt;65%,"En Riesgo",IF(AB9&lt;85%,"Aceptable",IF(AB9&lt;400%,"Satisfactorio")))</f>
        <v>Aceptable</v>
      </c>
      <c r="AD9" s="177">
        <v>0.81</v>
      </c>
      <c r="AE9" s="66">
        <f>+AD9/$V9</f>
        <v>0.9</v>
      </c>
      <c r="AF9" s="67" t="str">
        <f>IF(AE9&lt;65%,"En Riesgo",IF(AE9&lt;85%,"Aceptable",IF(AE9&lt;400%,"Satisfactorio")))</f>
        <v>Satisfactorio</v>
      </c>
      <c r="AG9" s="65"/>
      <c r="AH9" s="66">
        <f>+AG9/$W9</f>
        <v>0</v>
      </c>
      <c r="AI9" s="67" t="str">
        <f>IF(AH9&lt;65%,"En Riesgo",IF(AH9&lt;85%,"Aceptable",IF(AH9&lt;400%,"Satisfactorio")))</f>
        <v>En Riesgo</v>
      </c>
      <c r="AJ9" s="68" t="s">
        <v>46</v>
      </c>
      <c r="AK9" s="160" t="s">
        <v>47</v>
      </c>
    </row>
    <row r="10" spans="1:57" ht="100.5" hidden="1" customHeight="1" thickBot="1">
      <c r="A10" s="251"/>
      <c r="B10" s="252"/>
      <c r="C10" s="43" t="s">
        <v>48</v>
      </c>
      <c r="D10" s="43" t="s">
        <v>49</v>
      </c>
      <c r="E10" s="43" t="s">
        <v>50</v>
      </c>
      <c r="F10" s="43" t="s">
        <v>51</v>
      </c>
      <c r="G10" s="6" t="s">
        <v>3</v>
      </c>
      <c r="H10" s="6"/>
      <c r="I10" s="6"/>
      <c r="J10" s="7"/>
      <c r="K10" s="7"/>
      <c r="L10" s="7"/>
      <c r="M10" s="83"/>
      <c r="N10" s="7"/>
      <c r="O10" s="6"/>
      <c r="P10" s="6"/>
      <c r="Q10" s="7"/>
      <c r="R10" s="7"/>
      <c r="S10" s="83"/>
      <c r="T10" s="5"/>
      <c r="U10" s="5">
        <v>1</v>
      </c>
      <c r="V10" s="5"/>
      <c r="W10" s="5">
        <v>1</v>
      </c>
      <c r="X10" s="19"/>
      <c r="Y10" s="66" t="e">
        <f>+X10/T10</f>
        <v>#DIV/0!</v>
      </c>
      <c r="Z10" s="67" t="e">
        <f t="shared" ref="Z10:Z67" si="0">IF(Y10&lt;65%,"En Riesgo",IF(Y10&lt;85%,"Aceptable",IF(Y10&lt;400%,"Satisfactorio")))</f>
        <v>#DIV/0!</v>
      </c>
      <c r="AA10" s="66"/>
      <c r="AB10" s="66">
        <f>+AA10/$U10</f>
        <v>0</v>
      </c>
      <c r="AC10" s="67" t="str">
        <f t="shared" ref="AC10:AC67" si="1">IF(AB10&lt;65%,"En Riesgo",IF(AB10&lt;85%,"Aceptable",IF(AB10&lt;400%,"Satisfactorio")))</f>
        <v>En Riesgo</v>
      </c>
      <c r="AD10" s="67"/>
      <c r="AE10" s="66" t="e">
        <f>+AD10/$V10</f>
        <v>#DIV/0!</v>
      </c>
      <c r="AF10" s="67" t="e">
        <f t="shared" ref="AF10:AF67" si="2">IF(AE10&lt;65%,"En Riesgo",IF(AE10&lt;85%,"Aceptable",IF(AE10&lt;400%,"Satisfactorio")))</f>
        <v>#DIV/0!</v>
      </c>
      <c r="AG10" s="19"/>
      <c r="AH10" s="66">
        <f>+AG10/$W10</f>
        <v>0</v>
      </c>
      <c r="AI10" s="67" t="str">
        <f t="shared" ref="AI10:AI67" si="3">IF(AH10&lt;65%,"En Riesgo",IF(AH10&lt;85%,"Aceptable",IF(AH10&lt;400%,"Satisfactorio")))</f>
        <v>En Riesgo</v>
      </c>
      <c r="AJ10" s="39"/>
      <c r="AK10" s="6"/>
    </row>
    <row r="11" spans="1:57" s="70" customFormat="1" ht="120" hidden="1" customHeight="1" thickBot="1">
      <c r="A11" s="251"/>
      <c r="B11" s="252"/>
      <c r="C11" s="43" t="s">
        <v>42</v>
      </c>
      <c r="D11" s="43" t="s">
        <v>52</v>
      </c>
      <c r="E11" s="43" t="s">
        <v>53</v>
      </c>
      <c r="F11" s="43" t="s">
        <v>54</v>
      </c>
      <c r="G11" s="49" t="s">
        <v>1</v>
      </c>
      <c r="H11" s="7"/>
      <c r="I11" s="7"/>
      <c r="J11" s="83"/>
      <c r="K11" s="7"/>
      <c r="L11" s="7"/>
      <c r="M11" s="83"/>
      <c r="N11" s="7"/>
      <c r="O11" s="7"/>
      <c r="P11" s="83"/>
      <c r="Q11" s="7"/>
      <c r="R11" s="7"/>
      <c r="S11" s="83"/>
      <c r="T11" s="5">
        <v>0.55000000000000004</v>
      </c>
      <c r="U11" s="5">
        <v>0.7</v>
      </c>
      <c r="V11" s="71">
        <v>0.75</v>
      </c>
      <c r="W11" s="5">
        <v>1</v>
      </c>
      <c r="X11" s="69"/>
      <c r="Y11" s="66">
        <f>+X11/T11</f>
        <v>0</v>
      </c>
      <c r="Z11" s="67" t="str">
        <f t="shared" si="0"/>
        <v>En Riesgo</v>
      </c>
      <c r="AA11" s="66">
        <v>0.76539999999999997</v>
      </c>
      <c r="AB11" s="66">
        <f>+AA11/$U11</f>
        <v>1.0934285714285714</v>
      </c>
      <c r="AC11" s="67" t="str">
        <f t="shared" si="1"/>
        <v>Satisfactorio</v>
      </c>
      <c r="AD11" s="177">
        <v>0.86</v>
      </c>
      <c r="AE11" s="66">
        <f>+AD11/$V11</f>
        <v>1.1466666666666667</v>
      </c>
      <c r="AF11" s="67" t="str">
        <f t="shared" si="2"/>
        <v>Satisfactorio</v>
      </c>
      <c r="AG11" s="19"/>
      <c r="AH11" s="66">
        <f>+AG11/$W11</f>
        <v>0</v>
      </c>
      <c r="AI11" s="67" t="str">
        <f t="shared" si="3"/>
        <v>En Riesgo</v>
      </c>
      <c r="AJ11" s="178" t="s">
        <v>55</v>
      </c>
      <c r="AK11" s="179" t="s">
        <v>56</v>
      </c>
    </row>
    <row r="12" spans="1:57" ht="83.25" hidden="1" customHeight="1" thickBot="1">
      <c r="A12" s="251"/>
      <c r="B12" s="253"/>
      <c r="C12" s="43" t="s">
        <v>57</v>
      </c>
      <c r="D12" s="46" t="s">
        <v>58</v>
      </c>
      <c r="E12" s="46" t="s">
        <v>59</v>
      </c>
      <c r="F12" s="46" t="s">
        <v>60</v>
      </c>
      <c r="G12" s="6" t="s">
        <v>1</v>
      </c>
      <c r="H12" s="6"/>
      <c r="I12" s="6"/>
      <c r="J12" s="83"/>
      <c r="K12" s="7"/>
      <c r="L12" s="7"/>
      <c r="M12" s="83"/>
      <c r="N12" s="7"/>
      <c r="O12" s="7"/>
      <c r="P12" s="83"/>
      <c r="Q12" s="7"/>
      <c r="R12" s="7"/>
      <c r="S12" s="83"/>
      <c r="T12" s="5">
        <v>1</v>
      </c>
      <c r="U12" s="5">
        <v>1</v>
      </c>
      <c r="V12" s="71">
        <v>1</v>
      </c>
      <c r="W12" s="5">
        <v>1</v>
      </c>
      <c r="X12" s="19"/>
      <c r="Y12" s="66">
        <f>+X12/T12</f>
        <v>0</v>
      </c>
      <c r="Z12" s="67" t="str">
        <f t="shared" si="0"/>
        <v>En Riesgo</v>
      </c>
      <c r="AA12" s="66">
        <v>0.52</v>
      </c>
      <c r="AB12" s="66">
        <f t="shared" ref="AB12:AB67" si="4">+AA12/$U12</f>
        <v>0.52</v>
      </c>
      <c r="AC12" s="67" t="str">
        <f t="shared" si="1"/>
        <v>En Riesgo</v>
      </c>
      <c r="AD12" s="177">
        <v>0.72</v>
      </c>
      <c r="AE12" s="66">
        <f>+AD12/$V12</f>
        <v>0.72</v>
      </c>
      <c r="AF12" s="67" t="str">
        <f t="shared" si="2"/>
        <v>Aceptable</v>
      </c>
      <c r="AG12" s="19"/>
      <c r="AH12" s="66">
        <f t="shared" ref="AH12:AH66" si="5">+AG12/$W12</f>
        <v>0</v>
      </c>
      <c r="AI12" s="67" t="str">
        <f t="shared" si="3"/>
        <v>En Riesgo</v>
      </c>
      <c r="AJ12" s="39" t="s">
        <v>61</v>
      </c>
      <c r="AK12" s="161" t="s">
        <v>47</v>
      </c>
    </row>
    <row r="13" spans="1:57" ht="180" hidden="1" customHeight="1" thickBot="1">
      <c r="A13" s="214" t="s">
        <v>62</v>
      </c>
      <c r="B13" s="254" t="s">
        <v>63</v>
      </c>
      <c r="C13" s="42" t="s">
        <v>42</v>
      </c>
      <c r="D13" s="42" t="s">
        <v>64</v>
      </c>
      <c r="E13" s="42" t="s">
        <v>65</v>
      </c>
      <c r="F13" s="42" t="s">
        <v>66</v>
      </c>
      <c r="G13" s="51" t="s">
        <v>3</v>
      </c>
      <c r="H13" s="20"/>
      <c r="I13" s="20"/>
      <c r="J13" s="21"/>
      <c r="K13" s="21"/>
      <c r="L13" s="21"/>
      <c r="M13" s="84"/>
      <c r="N13" s="21"/>
      <c r="O13" s="20"/>
      <c r="P13" s="29"/>
      <c r="Q13" s="21"/>
      <c r="R13" s="21"/>
      <c r="S13" s="84"/>
      <c r="T13" s="22"/>
      <c r="U13" s="22">
        <v>0.9</v>
      </c>
      <c r="V13" s="22"/>
      <c r="W13" s="22">
        <v>0.9</v>
      </c>
      <c r="X13" s="23"/>
      <c r="Y13" s="66" t="e">
        <f t="shared" ref="Y13:Y67" si="6">+X13/T13</f>
        <v>#DIV/0!</v>
      </c>
      <c r="Z13" s="67" t="e">
        <f t="shared" si="0"/>
        <v>#DIV/0!</v>
      </c>
      <c r="AA13" s="66"/>
      <c r="AB13" s="66">
        <f t="shared" si="4"/>
        <v>0</v>
      </c>
      <c r="AC13" s="67" t="str">
        <f t="shared" si="1"/>
        <v>En Riesgo</v>
      </c>
      <c r="AD13" s="67"/>
      <c r="AE13" s="66" t="e">
        <f>+AD13/$V13</f>
        <v>#DIV/0!</v>
      </c>
      <c r="AF13" s="67" t="e">
        <f t="shared" si="2"/>
        <v>#DIV/0!</v>
      </c>
      <c r="AG13" s="23"/>
      <c r="AH13" s="66">
        <f t="shared" si="5"/>
        <v>0</v>
      </c>
      <c r="AI13" s="67" t="str">
        <f t="shared" si="3"/>
        <v>En Riesgo</v>
      </c>
      <c r="AJ13" s="39"/>
      <c r="AK13" s="41"/>
    </row>
    <row r="14" spans="1:57" ht="97.5" hidden="1" customHeight="1" thickBot="1">
      <c r="A14" s="215"/>
      <c r="B14" s="254"/>
      <c r="C14" s="43" t="s">
        <v>67</v>
      </c>
      <c r="D14" s="43" t="s">
        <v>68</v>
      </c>
      <c r="E14" s="43" t="s">
        <v>69</v>
      </c>
      <c r="F14" s="43" t="s">
        <v>70</v>
      </c>
      <c r="G14" s="6" t="s">
        <v>1</v>
      </c>
      <c r="H14" s="6"/>
      <c r="I14" s="6"/>
      <c r="J14" s="83"/>
      <c r="K14" s="7"/>
      <c r="L14" s="7"/>
      <c r="M14" s="85"/>
      <c r="N14" s="7"/>
      <c r="O14" s="7"/>
      <c r="P14" s="85"/>
      <c r="Q14" s="7"/>
      <c r="R14" s="7"/>
      <c r="S14" s="85"/>
      <c r="T14" s="5">
        <v>0.9</v>
      </c>
      <c r="U14" s="5">
        <v>0.9</v>
      </c>
      <c r="V14" s="5">
        <v>0.9</v>
      </c>
      <c r="W14" s="5">
        <v>0.9</v>
      </c>
      <c r="X14" s="19"/>
      <c r="Y14" s="66">
        <f t="shared" si="6"/>
        <v>0</v>
      </c>
      <c r="Z14" s="67" t="str">
        <f t="shared" si="0"/>
        <v>En Riesgo</v>
      </c>
      <c r="AA14" s="66"/>
      <c r="AB14" s="66">
        <f t="shared" si="4"/>
        <v>0</v>
      </c>
      <c r="AC14" s="67" t="str">
        <f t="shared" si="1"/>
        <v>En Riesgo</v>
      </c>
      <c r="AD14" s="67"/>
      <c r="AE14" s="66">
        <f>+AD14/$V14</f>
        <v>0</v>
      </c>
      <c r="AF14" s="67" t="str">
        <f t="shared" si="2"/>
        <v>En Riesgo</v>
      </c>
      <c r="AG14" s="19"/>
      <c r="AH14" s="66">
        <f t="shared" si="5"/>
        <v>0</v>
      </c>
      <c r="AI14" s="67" t="str">
        <f t="shared" si="3"/>
        <v>En Riesgo</v>
      </c>
      <c r="AJ14" s="39"/>
      <c r="AK14" s="39"/>
    </row>
    <row r="15" spans="1:57" ht="107.25" hidden="1" customHeight="1" thickBot="1">
      <c r="A15" s="216"/>
      <c r="B15" s="255"/>
      <c r="C15" s="44" t="s">
        <v>57</v>
      </c>
      <c r="D15" s="50" t="s">
        <v>71</v>
      </c>
      <c r="E15" s="50" t="s">
        <v>72</v>
      </c>
      <c r="F15" s="53" t="s">
        <v>73</v>
      </c>
      <c r="G15" s="29" t="s">
        <v>1</v>
      </c>
      <c r="H15" s="29"/>
      <c r="I15" s="29"/>
      <c r="J15" s="84"/>
      <c r="K15" s="30"/>
      <c r="L15" s="30"/>
      <c r="M15" s="84"/>
      <c r="N15" s="30"/>
      <c r="O15" s="30"/>
      <c r="P15" s="84"/>
      <c r="Q15" s="30"/>
      <c r="R15" s="30"/>
      <c r="S15" s="84"/>
      <c r="T15" s="32">
        <v>0.85</v>
      </c>
      <c r="U15" s="32">
        <v>0.85</v>
      </c>
      <c r="V15" s="32">
        <v>0.85</v>
      </c>
      <c r="W15" s="32">
        <v>0.85</v>
      </c>
      <c r="X15" s="33"/>
      <c r="Y15" s="66">
        <f t="shared" si="6"/>
        <v>0</v>
      </c>
      <c r="Z15" s="67" t="str">
        <f t="shared" si="0"/>
        <v>En Riesgo</v>
      </c>
      <c r="AA15" s="66"/>
      <c r="AB15" s="66">
        <f t="shared" si="4"/>
        <v>0</v>
      </c>
      <c r="AC15" s="67" t="str">
        <f t="shared" si="1"/>
        <v>En Riesgo</v>
      </c>
      <c r="AD15" s="67"/>
      <c r="AE15" s="66">
        <f>+AD15/$V15</f>
        <v>0</v>
      </c>
      <c r="AF15" s="67" t="str">
        <f t="shared" si="2"/>
        <v>En Riesgo</v>
      </c>
      <c r="AG15" s="33"/>
      <c r="AH15" s="66">
        <f t="shared" si="5"/>
        <v>0</v>
      </c>
      <c r="AI15" s="67" t="str">
        <f t="shared" si="3"/>
        <v>En Riesgo</v>
      </c>
      <c r="AJ15" s="39"/>
      <c r="AK15" s="39"/>
    </row>
    <row r="16" spans="1:57" ht="132" hidden="1" customHeight="1" thickBot="1">
      <c r="A16" s="256" t="s">
        <v>74</v>
      </c>
      <c r="B16" s="225" t="s">
        <v>75</v>
      </c>
      <c r="C16" s="152" t="s">
        <v>42</v>
      </c>
      <c r="D16" s="151" t="s">
        <v>76</v>
      </c>
      <c r="E16" s="151" t="s">
        <v>77</v>
      </c>
      <c r="F16" s="151" t="s">
        <v>78</v>
      </c>
      <c r="G16" s="20" t="s">
        <v>3</v>
      </c>
      <c r="H16" s="20"/>
      <c r="I16" s="20"/>
      <c r="J16" s="21"/>
      <c r="K16" s="21"/>
      <c r="L16" s="21"/>
      <c r="M16" s="84"/>
      <c r="N16" s="21"/>
      <c r="O16" s="20"/>
      <c r="P16" s="29"/>
      <c r="Q16" s="21"/>
      <c r="R16" s="21"/>
      <c r="S16" s="84"/>
      <c r="T16" s="35"/>
      <c r="U16" s="22">
        <v>1</v>
      </c>
      <c r="V16" s="35"/>
      <c r="W16" s="22">
        <v>0</v>
      </c>
      <c r="X16" s="23"/>
      <c r="Y16" s="66" t="e">
        <f t="shared" si="6"/>
        <v>#DIV/0!</v>
      </c>
      <c r="Z16" s="67" t="e">
        <f t="shared" si="0"/>
        <v>#DIV/0!</v>
      </c>
      <c r="AA16" s="66">
        <v>1</v>
      </c>
      <c r="AB16" s="66">
        <f>+AA16/$U16</f>
        <v>1</v>
      </c>
      <c r="AC16" s="67" t="str">
        <f t="shared" si="1"/>
        <v>Satisfactorio</v>
      </c>
      <c r="AD16" s="67"/>
      <c r="AE16" s="66" t="e">
        <f>+AD16/$V16</f>
        <v>#DIV/0!</v>
      </c>
      <c r="AF16" s="67" t="e">
        <f t="shared" si="2"/>
        <v>#DIV/0!</v>
      </c>
      <c r="AG16" s="23"/>
      <c r="AH16" s="66" t="e">
        <f t="shared" si="5"/>
        <v>#DIV/0!</v>
      </c>
      <c r="AI16" s="67" t="e">
        <f t="shared" si="3"/>
        <v>#DIV/0!</v>
      </c>
      <c r="AJ16" s="159"/>
      <c r="AK16" s="155"/>
    </row>
    <row r="17" spans="1:44" ht="132" hidden="1" customHeight="1">
      <c r="A17" s="257"/>
      <c r="B17" s="226"/>
      <c r="C17" s="154" t="s">
        <v>57</v>
      </c>
      <c r="D17" s="153" t="s">
        <v>79</v>
      </c>
      <c r="E17" s="153" t="s">
        <v>80</v>
      </c>
      <c r="F17" s="153" t="s">
        <v>81</v>
      </c>
      <c r="G17" s="29" t="s">
        <v>4</v>
      </c>
      <c r="H17" s="29"/>
      <c r="I17" s="29"/>
      <c r="J17" s="30"/>
      <c r="K17" s="30"/>
      <c r="L17" s="29"/>
      <c r="M17" s="20"/>
      <c r="N17" s="29"/>
      <c r="O17" s="29"/>
      <c r="P17" s="20"/>
      <c r="Q17" s="30"/>
      <c r="R17" s="30"/>
      <c r="S17" s="85"/>
      <c r="T17" s="31"/>
      <c r="U17" s="31"/>
      <c r="V17" s="31"/>
      <c r="W17" s="32">
        <v>0.8</v>
      </c>
      <c r="X17" s="31"/>
      <c r="Y17" s="66" t="e">
        <f t="shared" si="6"/>
        <v>#DIV/0!</v>
      </c>
      <c r="Z17" s="67" t="e">
        <f t="shared" si="0"/>
        <v>#DIV/0!</v>
      </c>
      <c r="AA17" s="66"/>
      <c r="AB17" s="66" t="e">
        <f t="shared" si="4"/>
        <v>#DIV/0!</v>
      </c>
      <c r="AC17" s="67" t="e">
        <f t="shared" si="1"/>
        <v>#DIV/0!</v>
      </c>
      <c r="AD17" s="67"/>
      <c r="AE17" s="66" t="e">
        <f>+AD17/$V17</f>
        <v>#DIV/0!</v>
      </c>
      <c r="AF17" s="67" t="e">
        <f t="shared" si="2"/>
        <v>#DIV/0!</v>
      </c>
      <c r="AG17" s="33"/>
      <c r="AH17" s="66">
        <f t="shared" si="5"/>
        <v>0</v>
      </c>
      <c r="AI17" s="67" t="str">
        <f t="shared" si="3"/>
        <v>En Riesgo</v>
      </c>
      <c r="AJ17" s="156"/>
      <c r="AK17" s="157"/>
    </row>
    <row r="18" spans="1:44" ht="97.5" hidden="1" customHeight="1">
      <c r="A18" s="214" t="s">
        <v>82</v>
      </c>
      <c r="B18" s="228" t="s">
        <v>83</v>
      </c>
      <c r="C18" s="42" t="s">
        <v>42</v>
      </c>
      <c r="D18" s="48" t="s">
        <v>84</v>
      </c>
      <c r="E18" s="48" t="s">
        <v>85</v>
      </c>
      <c r="F18" s="54" t="s">
        <v>86</v>
      </c>
      <c r="G18" s="20" t="s">
        <v>4</v>
      </c>
      <c r="H18" s="20"/>
      <c r="I18" s="20"/>
      <c r="J18" s="21"/>
      <c r="K18" s="21"/>
      <c r="L18" s="20"/>
      <c r="M18" s="6"/>
      <c r="N18" s="20"/>
      <c r="O18" s="20"/>
      <c r="P18" s="6"/>
      <c r="Q18" s="21"/>
      <c r="R18" s="21"/>
      <c r="S18" s="83"/>
      <c r="T18" s="35"/>
      <c r="U18" s="35"/>
      <c r="V18" s="35"/>
      <c r="W18" s="22">
        <v>1</v>
      </c>
      <c r="X18" s="35"/>
      <c r="Y18" s="66" t="e">
        <f t="shared" si="6"/>
        <v>#DIV/0!</v>
      </c>
      <c r="Z18" s="67" t="e">
        <f t="shared" si="0"/>
        <v>#DIV/0!</v>
      </c>
      <c r="AA18" s="66"/>
      <c r="AB18" s="66" t="e">
        <f t="shared" si="4"/>
        <v>#DIV/0!</v>
      </c>
      <c r="AC18" s="67" t="e">
        <f t="shared" si="1"/>
        <v>#DIV/0!</v>
      </c>
      <c r="AD18" s="67"/>
      <c r="AE18" s="66" t="e">
        <f>+AD18/$V18</f>
        <v>#DIV/0!</v>
      </c>
      <c r="AF18" s="67" t="e">
        <f t="shared" si="2"/>
        <v>#DIV/0!</v>
      </c>
      <c r="AG18" s="23"/>
      <c r="AH18" s="66">
        <f t="shared" si="5"/>
        <v>0</v>
      </c>
      <c r="AI18" s="67" t="str">
        <f t="shared" si="3"/>
        <v>En Riesgo</v>
      </c>
      <c r="AJ18" s="20"/>
      <c r="AK18" s="24"/>
    </row>
    <row r="19" spans="1:44" ht="84.75" hidden="1" customHeight="1" thickBot="1">
      <c r="A19" s="227"/>
      <c r="B19" s="229"/>
      <c r="C19" s="43" t="s">
        <v>67</v>
      </c>
      <c r="D19" s="55" t="s">
        <v>87</v>
      </c>
      <c r="E19" s="55" t="s">
        <v>88</v>
      </c>
      <c r="F19" s="49" t="s">
        <v>89</v>
      </c>
      <c r="G19" s="6" t="s">
        <v>4</v>
      </c>
      <c r="H19" s="6"/>
      <c r="I19" s="6"/>
      <c r="J19" s="7"/>
      <c r="K19" s="7"/>
      <c r="L19" s="6"/>
      <c r="M19" s="29"/>
      <c r="N19" s="6"/>
      <c r="O19" s="6"/>
      <c r="P19" s="29"/>
      <c r="Q19" s="7"/>
      <c r="R19" s="7"/>
      <c r="S19" s="84"/>
      <c r="T19" s="4"/>
      <c r="U19" s="4"/>
      <c r="V19" s="4"/>
      <c r="W19" s="5">
        <v>1</v>
      </c>
      <c r="X19" s="4"/>
      <c r="Y19" s="66" t="e">
        <f t="shared" si="6"/>
        <v>#DIV/0!</v>
      </c>
      <c r="Z19" s="67" t="e">
        <f t="shared" si="0"/>
        <v>#DIV/0!</v>
      </c>
      <c r="AA19" s="66"/>
      <c r="AB19" s="66" t="e">
        <f t="shared" si="4"/>
        <v>#DIV/0!</v>
      </c>
      <c r="AC19" s="67" t="e">
        <f t="shared" si="1"/>
        <v>#DIV/0!</v>
      </c>
      <c r="AD19" s="67"/>
      <c r="AE19" s="66" t="e">
        <f>+AD19/$V19</f>
        <v>#DIV/0!</v>
      </c>
      <c r="AF19" s="67" t="e">
        <f t="shared" si="2"/>
        <v>#DIV/0!</v>
      </c>
      <c r="AG19" s="19"/>
      <c r="AH19" s="66">
        <f t="shared" si="5"/>
        <v>0</v>
      </c>
      <c r="AI19" s="67" t="str">
        <f t="shared" si="3"/>
        <v>En Riesgo</v>
      </c>
      <c r="AJ19" s="6"/>
      <c r="AK19" s="8"/>
      <c r="AL19" s="291"/>
      <c r="AM19" s="291"/>
    </row>
    <row r="20" spans="1:44" ht="122.25" hidden="1" customHeight="1">
      <c r="A20" s="216"/>
      <c r="B20" s="230"/>
      <c r="C20" s="44" t="s">
        <v>57</v>
      </c>
      <c r="D20" s="50" t="s">
        <v>90</v>
      </c>
      <c r="E20" s="50" t="s">
        <v>91</v>
      </c>
      <c r="F20" s="50" t="s">
        <v>92</v>
      </c>
      <c r="G20" s="29" t="s">
        <v>4</v>
      </c>
      <c r="H20" s="29"/>
      <c r="I20" s="29"/>
      <c r="J20" s="30"/>
      <c r="K20" s="30"/>
      <c r="L20" s="29"/>
      <c r="M20" s="20"/>
      <c r="N20" s="29"/>
      <c r="O20" s="29"/>
      <c r="P20" s="20"/>
      <c r="Q20" s="30"/>
      <c r="R20" s="30"/>
      <c r="S20" s="85"/>
      <c r="T20" s="31"/>
      <c r="U20" s="31"/>
      <c r="V20" s="31"/>
      <c r="W20" s="32">
        <v>0.8</v>
      </c>
      <c r="X20" s="31"/>
      <c r="Y20" s="66" t="e">
        <f t="shared" si="6"/>
        <v>#DIV/0!</v>
      </c>
      <c r="Z20" s="67" t="e">
        <f t="shared" si="0"/>
        <v>#DIV/0!</v>
      </c>
      <c r="AA20" s="66"/>
      <c r="AB20" s="66" t="e">
        <f t="shared" si="4"/>
        <v>#DIV/0!</v>
      </c>
      <c r="AC20" s="67" t="e">
        <f t="shared" si="1"/>
        <v>#DIV/0!</v>
      </c>
      <c r="AD20" s="67"/>
      <c r="AE20" s="66" t="e">
        <f>+AD20/$V20</f>
        <v>#DIV/0!</v>
      </c>
      <c r="AF20" s="67" t="e">
        <f t="shared" si="2"/>
        <v>#DIV/0!</v>
      </c>
      <c r="AG20" s="33"/>
      <c r="AH20" s="66">
        <f t="shared" si="5"/>
        <v>0</v>
      </c>
      <c r="AI20" s="67" t="str">
        <f t="shared" si="3"/>
        <v>En Riesgo</v>
      </c>
      <c r="AJ20" s="29"/>
      <c r="AK20" s="34"/>
    </row>
    <row r="21" spans="1:44" ht="104.25" hidden="1" customHeight="1">
      <c r="A21" s="231" t="s">
        <v>93</v>
      </c>
      <c r="B21" s="234" t="s">
        <v>94</v>
      </c>
      <c r="C21" s="143" t="s">
        <v>42</v>
      </c>
      <c r="D21" s="144" t="s">
        <v>95</v>
      </c>
      <c r="E21" s="143" t="s">
        <v>96</v>
      </c>
      <c r="F21" s="143" t="s">
        <v>97</v>
      </c>
      <c r="G21" s="145" t="s">
        <v>1</v>
      </c>
      <c r="H21" s="20"/>
      <c r="I21" s="20"/>
      <c r="J21" s="85"/>
      <c r="K21" s="21"/>
      <c r="L21" s="21"/>
      <c r="M21" s="83"/>
      <c r="N21" s="21"/>
      <c r="O21" s="21"/>
      <c r="P21" s="83"/>
      <c r="Q21" s="21"/>
      <c r="R21" s="21"/>
      <c r="S21" s="83"/>
      <c r="T21" s="22">
        <v>1</v>
      </c>
      <c r="U21" s="22">
        <v>1</v>
      </c>
      <c r="V21" s="22">
        <v>1</v>
      </c>
      <c r="W21" s="22"/>
      <c r="X21" s="23"/>
      <c r="Y21" s="66">
        <f t="shared" si="6"/>
        <v>0</v>
      </c>
      <c r="Z21" s="67" t="str">
        <f t="shared" si="0"/>
        <v>En Riesgo</v>
      </c>
      <c r="AA21" s="66">
        <v>1</v>
      </c>
      <c r="AB21" s="66">
        <f t="shared" si="4"/>
        <v>1</v>
      </c>
      <c r="AC21" s="67" t="str">
        <f t="shared" si="1"/>
        <v>Satisfactorio</v>
      </c>
      <c r="AD21" s="67"/>
      <c r="AE21" s="66">
        <f>+AD21/$V21</f>
        <v>0</v>
      </c>
      <c r="AF21" s="67" t="str">
        <f t="shared" si="2"/>
        <v>En Riesgo</v>
      </c>
      <c r="AG21" s="23"/>
      <c r="AH21" s="66" t="e">
        <f t="shared" si="5"/>
        <v>#DIV/0!</v>
      </c>
      <c r="AI21" s="67" t="e">
        <f t="shared" si="3"/>
        <v>#DIV/0!</v>
      </c>
      <c r="AJ21" s="158" t="s">
        <v>98</v>
      </c>
      <c r="AK21" s="149"/>
      <c r="AL21" s="291"/>
      <c r="AM21" s="291"/>
    </row>
    <row r="22" spans="1:44" ht="207.75" hidden="1" customHeight="1">
      <c r="A22" s="232"/>
      <c r="B22" s="235"/>
      <c r="C22" s="146" t="s">
        <v>67</v>
      </c>
      <c r="D22" s="146" t="s">
        <v>99</v>
      </c>
      <c r="E22" s="146" t="s">
        <v>100</v>
      </c>
      <c r="F22" s="147" t="s">
        <v>101</v>
      </c>
      <c r="G22" s="145" t="s">
        <v>1</v>
      </c>
      <c r="H22" s="29"/>
      <c r="I22" s="29"/>
      <c r="J22" s="84"/>
      <c r="K22" s="30"/>
      <c r="L22" s="30"/>
      <c r="M22" s="83"/>
      <c r="N22" s="30"/>
      <c r="O22" s="30"/>
      <c r="P22" s="83"/>
      <c r="Q22" s="30"/>
      <c r="R22" s="30"/>
      <c r="S22" s="83"/>
      <c r="T22" s="32">
        <v>1</v>
      </c>
      <c r="U22" s="32">
        <v>1</v>
      </c>
      <c r="V22" s="32">
        <v>1</v>
      </c>
      <c r="W22" s="32"/>
      <c r="X22" s="31"/>
      <c r="Y22" s="66">
        <f t="shared" si="6"/>
        <v>0</v>
      </c>
      <c r="Z22" s="67" t="str">
        <f t="shared" si="0"/>
        <v>En Riesgo</v>
      </c>
      <c r="AA22" s="66">
        <v>1</v>
      </c>
      <c r="AB22" s="66">
        <f t="shared" si="4"/>
        <v>1</v>
      </c>
      <c r="AC22" s="67" t="str">
        <f t="shared" si="1"/>
        <v>Satisfactorio</v>
      </c>
      <c r="AD22" s="67"/>
      <c r="AE22" s="66">
        <f>+AD22/$V22</f>
        <v>0</v>
      </c>
      <c r="AF22" s="67" t="str">
        <f t="shared" si="2"/>
        <v>En Riesgo</v>
      </c>
      <c r="AG22" s="33"/>
      <c r="AH22" s="66" t="e">
        <f t="shared" si="5"/>
        <v>#DIV/0!</v>
      </c>
      <c r="AI22" s="67" t="e">
        <f t="shared" si="3"/>
        <v>#DIV/0!</v>
      </c>
      <c r="AJ22" s="158" t="s">
        <v>102</v>
      </c>
      <c r="AK22" s="150"/>
      <c r="AL22" s="292"/>
      <c r="AM22" s="293"/>
      <c r="AO22" s="61"/>
      <c r="AR22" s="62"/>
    </row>
    <row r="23" spans="1:44" ht="124.5" hidden="1" customHeight="1">
      <c r="A23" s="233"/>
      <c r="B23" s="236"/>
      <c r="C23" s="146" t="s">
        <v>57</v>
      </c>
      <c r="D23" s="146" t="s">
        <v>103</v>
      </c>
      <c r="E23" s="146" t="s">
        <v>104</v>
      </c>
      <c r="F23" s="147" t="s">
        <v>105</v>
      </c>
      <c r="G23" s="148" t="s">
        <v>1</v>
      </c>
      <c r="H23" s="29"/>
      <c r="I23" s="29"/>
      <c r="J23" s="84"/>
      <c r="K23" s="30"/>
      <c r="L23" s="30"/>
      <c r="M23" s="84"/>
      <c r="N23" s="30"/>
      <c r="O23" s="30"/>
      <c r="P23" s="84"/>
      <c r="Q23" s="30"/>
      <c r="R23" s="30"/>
      <c r="S23" s="84"/>
      <c r="T23" s="22" t="s">
        <v>106</v>
      </c>
      <c r="U23" s="22"/>
      <c r="V23" s="22"/>
      <c r="W23" s="22"/>
      <c r="X23" s="31"/>
      <c r="Y23" s="66" t="e">
        <f t="shared" si="6"/>
        <v>#VALUE!</v>
      </c>
      <c r="Z23" s="67" t="e">
        <f t="shared" si="0"/>
        <v>#VALUE!</v>
      </c>
      <c r="AA23" s="66"/>
      <c r="AB23" s="66" t="e">
        <f t="shared" si="4"/>
        <v>#DIV/0!</v>
      </c>
      <c r="AC23" s="67" t="e">
        <f t="shared" si="1"/>
        <v>#DIV/0!</v>
      </c>
      <c r="AD23" s="67"/>
      <c r="AE23" s="66" t="e">
        <f>+AD23/$V23</f>
        <v>#DIV/0!</v>
      </c>
      <c r="AF23" s="67" t="e">
        <f t="shared" si="2"/>
        <v>#DIV/0!</v>
      </c>
      <c r="AG23" s="33"/>
      <c r="AH23" s="66" t="e">
        <f t="shared" si="5"/>
        <v>#DIV/0!</v>
      </c>
      <c r="AI23" s="67" t="e">
        <f t="shared" si="3"/>
        <v>#DIV/0!</v>
      </c>
      <c r="AJ23" s="158"/>
      <c r="AK23" s="150"/>
      <c r="AL23" s="292"/>
      <c r="AM23" s="293"/>
      <c r="AO23" s="61"/>
      <c r="AR23" s="62"/>
    </row>
    <row r="24" spans="1:44" ht="114.75" hidden="1" customHeight="1" thickBot="1">
      <c r="A24" s="214" t="s">
        <v>107</v>
      </c>
      <c r="B24" s="228" t="s">
        <v>108</v>
      </c>
      <c r="C24" s="42" t="s">
        <v>42</v>
      </c>
      <c r="D24" s="42" t="s">
        <v>109</v>
      </c>
      <c r="E24" s="42" t="s">
        <v>110</v>
      </c>
      <c r="F24" s="42" t="s">
        <v>111</v>
      </c>
      <c r="G24" s="20" t="s">
        <v>1</v>
      </c>
      <c r="H24" s="20"/>
      <c r="I24" s="20"/>
      <c r="J24" s="85"/>
      <c r="K24" s="21"/>
      <c r="L24" s="21"/>
      <c r="M24" s="85"/>
      <c r="N24" s="21"/>
      <c r="O24" s="21"/>
      <c r="P24" s="85"/>
      <c r="Q24" s="21"/>
      <c r="R24" s="21"/>
      <c r="S24" s="85"/>
      <c r="T24" s="22">
        <v>1</v>
      </c>
      <c r="U24" s="22">
        <v>1</v>
      </c>
      <c r="V24" s="22">
        <v>1</v>
      </c>
      <c r="W24" s="22">
        <v>1</v>
      </c>
      <c r="X24" s="23"/>
      <c r="Y24" s="66">
        <f t="shared" si="6"/>
        <v>0</v>
      </c>
      <c r="Z24" s="67" t="str">
        <f t="shared" si="0"/>
        <v>En Riesgo</v>
      </c>
      <c r="AA24" s="66">
        <v>1</v>
      </c>
      <c r="AB24" s="66">
        <f t="shared" si="4"/>
        <v>1</v>
      </c>
      <c r="AC24" s="67" t="str">
        <f t="shared" si="1"/>
        <v>Satisfactorio</v>
      </c>
      <c r="AD24" s="175">
        <f>2560/2843*100</f>
        <v>90.045726345409776</v>
      </c>
      <c r="AE24" s="66">
        <f>+AD24/$V24</f>
        <v>90.045726345409776</v>
      </c>
      <c r="AF24" s="67" t="b">
        <f t="shared" si="2"/>
        <v>0</v>
      </c>
      <c r="AG24" s="23"/>
      <c r="AH24" s="66">
        <f t="shared" si="5"/>
        <v>0</v>
      </c>
      <c r="AI24" s="67" t="str">
        <f t="shared" si="3"/>
        <v>En Riesgo</v>
      </c>
      <c r="AJ24" s="36" t="s">
        <v>112</v>
      </c>
      <c r="AK24" s="38" t="s">
        <v>113</v>
      </c>
    </row>
    <row r="25" spans="1:44" ht="143.25" hidden="1" customHeight="1" thickBot="1">
      <c r="A25" s="227"/>
      <c r="B25" s="229"/>
      <c r="C25" s="43" t="s">
        <v>67</v>
      </c>
      <c r="D25" s="43" t="s">
        <v>114</v>
      </c>
      <c r="E25" s="43" t="s">
        <v>115</v>
      </c>
      <c r="F25" s="43" t="s">
        <v>116</v>
      </c>
      <c r="G25" s="6" t="s">
        <v>1</v>
      </c>
      <c r="H25" s="6"/>
      <c r="I25" s="6"/>
      <c r="J25" s="83"/>
      <c r="K25" s="7"/>
      <c r="L25" s="7"/>
      <c r="M25" s="83"/>
      <c r="N25" s="7"/>
      <c r="O25" s="7"/>
      <c r="P25" s="83"/>
      <c r="Q25" s="7"/>
      <c r="R25" s="7"/>
      <c r="S25" s="83"/>
      <c r="T25" s="5">
        <v>1</v>
      </c>
      <c r="U25" s="5">
        <v>1</v>
      </c>
      <c r="V25" s="5">
        <v>1</v>
      </c>
      <c r="W25" s="5">
        <v>1</v>
      </c>
      <c r="X25" s="19"/>
      <c r="Y25" s="66">
        <f t="shared" si="6"/>
        <v>0</v>
      </c>
      <c r="Z25" s="67" t="str">
        <f t="shared" si="0"/>
        <v>En Riesgo</v>
      </c>
      <c r="AA25" s="66">
        <f>1749/2895</f>
        <v>0.6041450777202072</v>
      </c>
      <c r="AB25" s="66">
        <f t="shared" si="4"/>
        <v>0.6041450777202072</v>
      </c>
      <c r="AC25" s="67" t="str">
        <f t="shared" si="1"/>
        <v>En Riesgo</v>
      </c>
      <c r="AD25" s="174">
        <f>2088/2876*100</f>
        <v>72.600834492350486</v>
      </c>
      <c r="AE25" s="66">
        <f>+AD25/$V25</f>
        <v>72.600834492350486</v>
      </c>
      <c r="AF25" s="67" t="b">
        <f t="shared" si="2"/>
        <v>0</v>
      </c>
      <c r="AG25" s="19"/>
      <c r="AH25" s="66">
        <f t="shared" si="5"/>
        <v>0</v>
      </c>
      <c r="AI25" s="67" t="str">
        <f t="shared" si="3"/>
        <v>En Riesgo</v>
      </c>
      <c r="AJ25" s="173" t="s">
        <v>117</v>
      </c>
      <c r="AK25" s="94" t="s">
        <v>113</v>
      </c>
    </row>
    <row r="26" spans="1:44" ht="105.75" hidden="1" customHeight="1" thickBot="1">
      <c r="A26" s="216"/>
      <c r="B26" s="230"/>
      <c r="C26" s="44" t="s">
        <v>57</v>
      </c>
      <c r="D26" s="44" t="s">
        <v>118</v>
      </c>
      <c r="E26" s="52" t="s">
        <v>119</v>
      </c>
      <c r="F26" s="52" t="s">
        <v>120</v>
      </c>
      <c r="G26" s="29" t="s">
        <v>1</v>
      </c>
      <c r="H26" s="29"/>
      <c r="I26" s="29"/>
      <c r="J26" s="84"/>
      <c r="K26" s="30"/>
      <c r="L26" s="30"/>
      <c r="M26" s="83"/>
      <c r="N26" s="30"/>
      <c r="O26" s="30"/>
      <c r="P26" s="83"/>
      <c r="Q26" s="30"/>
      <c r="R26" s="30"/>
      <c r="S26" s="83"/>
      <c r="T26" s="32">
        <v>1</v>
      </c>
      <c r="U26" s="32">
        <v>1</v>
      </c>
      <c r="V26" s="32">
        <v>1</v>
      </c>
      <c r="W26" s="32">
        <v>1</v>
      </c>
      <c r="X26" s="33"/>
      <c r="Y26" s="66">
        <f t="shared" si="6"/>
        <v>0</v>
      </c>
      <c r="Z26" s="67" t="str">
        <f t="shared" si="0"/>
        <v>En Riesgo</v>
      </c>
      <c r="AA26" s="66">
        <f>3086/3434</f>
        <v>0.89866045428072217</v>
      </c>
      <c r="AB26" s="66">
        <f t="shared" si="4"/>
        <v>0.89866045428072217</v>
      </c>
      <c r="AC26" s="67" t="str">
        <f t="shared" si="1"/>
        <v>Satisfactorio</v>
      </c>
      <c r="AD26" s="174">
        <f>2843/3015*100</f>
        <v>94.295190713101164</v>
      </c>
      <c r="AE26" s="196">
        <f>+AD26/$V26</f>
        <v>94.295190713101164</v>
      </c>
      <c r="AF26" s="176" t="b">
        <f t="shared" si="2"/>
        <v>0</v>
      </c>
      <c r="AG26" s="33"/>
      <c r="AH26" s="66">
        <f t="shared" si="5"/>
        <v>0</v>
      </c>
      <c r="AI26" s="67" t="str">
        <f t="shared" si="3"/>
        <v>En Riesgo</v>
      </c>
      <c r="AJ26" s="40" t="s">
        <v>121</v>
      </c>
      <c r="AK26" s="45" t="s">
        <v>122</v>
      </c>
    </row>
    <row r="27" spans="1:44" ht="194.25" hidden="1" customHeight="1" thickBot="1">
      <c r="A27" s="214" t="s">
        <v>123</v>
      </c>
      <c r="B27" s="228" t="s">
        <v>124</v>
      </c>
      <c r="C27" s="42" t="s">
        <v>42</v>
      </c>
      <c r="D27" s="48" t="s">
        <v>125</v>
      </c>
      <c r="E27" s="48" t="s">
        <v>126</v>
      </c>
      <c r="F27" s="48" t="s">
        <v>127</v>
      </c>
      <c r="G27" s="20" t="s">
        <v>1</v>
      </c>
      <c r="H27" s="20"/>
      <c r="I27" s="20"/>
      <c r="J27" s="85"/>
      <c r="K27" s="21"/>
      <c r="L27" s="21"/>
      <c r="M27" s="83"/>
      <c r="N27" s="21"/>
      <c r="O27" s="21"/>
      <c r="P27" s="83"/>
      <c r="Q27" s="21"/>
      <c r="R27" s="21"/>
      <c r="S27" s="83"/>
      <c r="T27" s="22">
        <v>1</v>
      </c>
      <c r="U27" s="22">
        <v>1</v>
      </c>
      <c r="V27" s="22">
        <v>1</v>
      </c>
      <c r="W27" s="22">
        <v>1</v>
      </c>
      <c r="X27" s="98">
        <v>0.98980000000000001</v>
      </c>
      <c r="Y27" s="66">
        <f t="shared" si="6"/>
        <v>0.98980000000000001</v>
      </c>
      <c r="Z27" s="67" t="str">
        <f t="shared" si="0"/>
        <v>Satisfactorio</v>
      </c>
      <c r="AA27" s="98">
        <v>0.98980000000000001</v>
      </c>
      <c r="AB27" s="66">
        <f t="shared" si="4"/>
        <v>0.98980000000000001</v>
      </c>
      <c r="AC27" s="67" t="str">
        <f t="shared" si="1"/>
        <v>Satisfactorio</v>
      </c>
      <c r="AD27" s="67"/>
      <c r="AE27" s="66">
        <f>+AD27/$V27</f>
        <v>0</v>
      </c>
      <c r="AF27" s="67" t="str">
        <f t="shared" si="2"/>
        <v>En Riesgo</v>
      </c>
      <c r="AG27" s="23"/>
      <c r="AH27" s="66">
        <f t="shared" si="5"/>
        <v>0</v>
      </c>
      <c r="AI27" s="67" t="str">
        <f t="shared" si="3"/>
        <v>En Riesgo</v>
      </c>
      <c r="AJ27" s="103"/>
      <c r="AK27" s="104"/>
    </row>
    <row r="28" spans="1:44" ht="162" hidden="1" customHeight="1" thickBot="1">
      <c r="A28" s="227"/>
      <c r="B28" s="229"/>
      <c r="C28" s="43" t="s">
        <v>42</v>
      </c>
      <c r="D28" s="49" t="s">
        <v>128</v>
      </c>
      <c r="E28" s="49" t="s">
        <v>129</v>
      </c>
      <c r="F28" s="49" t="s">
        <v>130</v>
      </c>
      <c r="G28" s="6" t="s">
        <v>1</v>
      </c>
      <c r="H28" s="6"/>
      <c r="I28" s="6"/>
      <c r="J28" s="83"/>
      <c r="K28" s="7"/>
      <c r="L28" s="7"/>
      <c r="M28" s="85"/>
      <c r="N28" s="7"/>
      <c r="O28" s="7"/>
      <c r="P28" s="85"/>
      <c r="Q28" s="7"/>
      <c r="R28" s="7"/>
      <c r="S28" s="85"/>
      <c r="T28" s="5">
        <v>1</v>
      </c>
      <c r="U28" s="5">
        <v>1</v>
      </c>
      <c r="V28" s="5">
        <v>1</v>
      </c>
      <c r="W28" s="5">
        <v>1</v>
      </c>
      <c r="X28" s="99">
        <v>0.89</v>
      </c>
      <c r="Y28" s="66">
        <f t="shared" si="6"/>
        <v>0.89</v>
      </c>
      <c r="Z28" s="67" t="str">
        <f t="shared" si="0"/>
        <v>Satisfactorio</v>
      </c>
      <c r="AA28" s="99">
        <v>0.9</v>
      </c>
      <c r="AB28" s="66">
        <f t="shared" si="4"/>
        <v>0.9</v>
      </c>
      <c r="AC28" s="67" t="str">
        <f t="shared" si="1"/>
        <v>Satisfactorio</v>
      </c>
      <c r="AD28" s="67"/>
      <c r="AE28" s="66">
        <f>+AD28/$V28</f>
        <v>0</v>
      </c>
      <c r="AF28" s="67" t="str">
        <f t="shared" si="2"/>
        <v>En Riesgo</v>
      </c>
      <c r="AG28" s="19"/>
      <c r="AH28" s="66">
        <f t="shared" si="5"/>
        <v>0</v>
      </c>
      <c r="AI28" s="67" t="str">
        <f t="shared" si="3"/>
        <v>En Riesgo</v>
      </c>
      <c r="AJ28" s="105"/>
      <c r="AK28" s="101"/>
    </row>
    <row r="29" spans="1:44" ht="186" hidden="1" customHeight="1" thickBot="1">
      <c r="A29" s="227"/>
      <c r="B29" s="229"/>
      <c r="C29" s="43" t="s">
        <v>67</v>
      </c>
      <c r="D29" s="49" t="s">
        <v>131</v>
      </c>
      <c r="E29" s="49" t="s">
        <v>132</v>
      </c>
      <c r="F29" s="49" t="s">
        <v>133</v>
      </c>
      <c r="G29" s="6" t="s">
        <v>1</v>
      </c>
      <c r="H29" s="6"/>
      <c r="I29" s="6"/>
      <c r="J29" s="83"/>
      <c r="K29" s="7"/>
      <c r="L29" s="7"/>
      <c r="M29" s="83"/>
      <c r="N29" s="7"/>
      <c r="O29" s="7"/>
      <c r="P29" s="83"/>
      <c r="Q29" s="7"/>
      <c r="R29" s="7"/>
      <c r="S29" s="83"/>
      <c r="T29" s="5">
        <v>1</v>
      </c>
      <c r="U29" s="5">
        <v>1</v>
      </c>
      <c r="V29" s="5">
        <v>1</v>
      </c>
      <c r="W29" s="5">
        <v>1</v>
      </c>
      <c r="X29" s="99">
        <v>0.95</v>
      </c>
      <c r="Y29" s="66">
        <f t="shared" si="6"/>
        <v>0.95</v>
      </c>
      <c r="Z29" s="67" t="str">
        <f t="shared" si="0"/>
        <v>Satisfactorio</v>
      </c>
      <c r="AA29" s="99">
        <v>0.95</v>
      </c>
      <c r="AB29" s="66">
        <f t="shared" si="4"/>
        <v>0.95</v>
      </c>
      <c r="AC29" s="67" t="str">
        <f t="shared" si="1"/>
        <v>Satisfactorio</v>
      </c>
      <c r="AD29" s="67"/>
      <c r="AE29" s="66">
        <f>+AD29/$V29</f>
        <v>0</v>
      </c>
      <c r="AF29" s="67" t="str">
        <f t="shared" si="2"/>
        <v>En Riesgo</v>
      </c>
      <c r="AG29" s="19"/>
      <c r="AH29" s="66">
        <f t="shared" si="5"/>
        <v>0</v>
      </c>
      <c r="AI29" s="67" t="str">
        <f t="shared" si="3"/>
        <v>En Riesgo</v>
      </c>
      <c r="AJ29" s="106"/>
      <c r="AK29" s="104"/>
    </row>
    <row r="30" spans="1:44" ht="145.5" hidden="1" customHeight="1" thickBot="1">
      <c r="A30" s="216"/>
      <c r="B30" s="230"/>
      <c r="C30" s="44" t="s">
        <v>57</v>
      </c>
      <c r="D30" s="50" t="s">
        <v>134</v>
      </c>
      <c r="E30" s="50" t="s">
        <v>135</v>
      </c>
      <c r="F30" s="50" t="s">
        <v>136</v>
      </c>
      <c r="G30" s="29" t="s">
        <v>1</v>
      </c>
      <c r="H30" s="29"/>
      <c r="I30" s="29"/>
      <c r="J30" s="84"/>
      <c r="K30" s="30"/>
      <c r="L30" s="30"/>
      <c r="M30" s="84"/>
      <c r="N30" s="30"/>
      <c r="O30" s="30"/>
      <c r="P30" s="84"/>
      <c r="Q30" s="30"/>
      <c r="R30" s="30"/>
      <c r="S30" s="84"/>
      <c r="T30" s="32">
        <v>1</v>
      </c>
      <c r="U30" s="32">
        <v>1</v>
      </c>
      <c r="V30" s="32">
        <v>1</v>
      </c>
      <c r="W30" s="32">
        <v>1</v>
      </c>
      <c r="X30" s="100">
        <v>0.99939999999999996</v>
      </c>
      <c r="Y30" s="66">
        <f t="shared" si="6"/>
        <v>0.99939999999999996</v>
      </c>
      <c r="Z30" s="67" t="str">
        <f t="shared" si="0"/>
        <v>Satisfactorio</v>
      </c>
      <c r="AA30" s="100">
        <v>0.99939999999999996</v>
      </c>
      <c r="AB30" s="66">
        <f t="shared" si="4"/>
        <v>0.99939999999999996</v>
      </c>
      <c r="AC30" s="67" t="str">
        <f t="shared" si="1"/>
        <v>Satisfactorio</v>
      </c>
      <c r="AD30" s="67"/>
      <c r="AE30" s="66">
        <f>+AD30/$V30</f>
        <v>0</v>
      </c>
      <c r="AF30" s="67" t="str">
        <f t="shared" si="2"/>
        <v>En Riesgo</v>
      </c>
      <c r="AG30" s="33"/>
      <c r="AH30" s="66">
        <f t="shared" si="5"/>
        <v>0</v>
      </c>
      <c r="AI30" s="67" t="str">
        <f t="shared" si="3"/>
        <v>En Riesgo</v>
      </c>
      <c r="AJ30" s="107"/>
      <c r="AK30" s="102"/>
    </row>
    <row r="31" spans="1:44" ht="150" hidden="1" customHeight="1" thickBot="1">
      <c r="A31" s="214" t="s">
        <v>137</v>
      </c>
      <c r="B31" s="228" t="s">
        <v>138</v>
      </c>
      <c r="C31" s="56" t="s">
        <v>42</v>
      </c>
      <c r="D31" s="42" t="s">
        <v>139</v>
      </c>
      <c r="E31" s="42" t="s">
        <v>140</v>
      </c>
      <c r="F31" s="42" t="s">
        <v>141</v>
      </c>
      <c r="G31" s="20" t="s">
        <v>1</v>
      </c>
      <c r="H31" s="20"/>
      <c r="I31" s="20"/>
      <c r="J31" s="85"/>
      <c r="K31" s="21"/>
      <c r="L31" s="21"/>
      <c r="M31" s="85"/>
      <c r="N31" s="21"/>
      <c r="O31" s="21"/>
      <c r="P31" s="85"/>
      <c r="Q31" s="21"/>
      <c r="R31" s="21"/>
      <c r="S31" s="85"/>
      <c r="T31" s="22">
        <v>0.8</v>
      </c>
      <c r="U31" s="22">
        <v>0.8</v>
      </c>
      <c r="V31" s="22">
        <v>0.8</v>
      </c>
      <c r="W31" s="22">
        <v>0.8</v>
      </c>
      <c r="X31" s="23"/>
      <c r="Y31" s="66">
        <f t="shared" si="6"/>
        <v>0</v>
      </c>
      <c r="Z31" s="67" t="str">
        <f t="shared" si="0"/>
        <v>En Riesgo</v>
      </c>
      <c r="AA31" s="66">
        <v>0.96</v>
      </c>
      <c r="AB31" s="66">
        <f t="shared" si="4"/>
        <v>1.2</v>
      </c>
      <c r="AC31" s="67" t="str">
        <f t="shared" si="1"/>
        <v>Satisfactorio</v>
      </c>
      <c r="AD31" s="67"/>
      <c r="AE31" s="66">
        <f>+AD31/$V31</f>
        <v>0</v>
      </c>
      <c r="AF31" s="67" t="str">
        <f t="shared" si="2"/>
        <v>En Riesgo</v>
      </c>
      <c r="AG31" s="23"/>
      <c r="AH31" s="66">
        <f t="shared" si="5"/>
        <v>0</v>
      </c>
      <c r="AI31" s="67" t="str">
        <f t="shared" si="3"/>
        <v>En Riesgo</v>
      </c>
      <c r="AJ31" s="89"/>
      <c r="AK31" s="88"/>
    </row>
    <row r="32" spans="1:44" ht="141.75" hidden="1" customHeight="1" thickBot="1">
      <c r="A32" s="227"/>
      <c r="B32" s="229"/>
      <c r="C32" s="46" t="s">
        <v>42</v>
      </c>
      <c r="D32" s="49" t="s">
        <v>142</v>
      </c>
      <c r="E32" s="49" t="s">
        <v>143</v>
      </c>
      <c r="F32" s="49" t="s">
        <v>144</v>
      </c>
      <c r="G32" s="6" t="s">
        <v>1</v>
      </c>
      <c r="H32" s="6"/>
      <c r="I32" s="6"/>
      <c r="J32" s="83"/>
      <c r="K32" s="7"/>
      <c r="L32" s="7"/>
      <c r="M32" s="83"/>
      <c r="N32" s="7"/>
      <c r="O32" s="7"/>
      <c r="P32" s="83"/>
      <c r="Q32" s="7"/>
      <c r="R32" s="7"/>
      <c r="S32" s="83"/>
      <c r="T32" s="5">
        <v>0.8</v>
      </c>
      <c r="U32" s="5">
        <v>0.8</v>
      </c>
      <c r="V32" s="5">
        <v>0.8</v>
      </c>
      <c r="W32" s="5">
        <v>0.8</v>
      </c>
      <c r="X32" s="19"/>
      <c r="Y32" s="66">
        <f t="shared" si="6"/>
        <v>0</v>
      </c>
      <c r="Z32" s="67" t="str">
        <f t="shared" si="0"/>
        <v>En Riesgo</v>
      </c>
      <c r="AA32" s="66">
        <v>0.72</v>
      </c>
      <c r="AB32" s="66">
        <f t="shared" si="4"/>
        <v>0.89999999999999991</v>
      </c>
      <c r="AC32" s="67" t="str">
        <f t="shared" si="1"/>
        <v>Satisfactorio</v>
      </c>
      <c r="AD32" s="67"/>
      <c r="AE32" s="66">
        <f>+AD32/$V32</f>
        <v>0</v>
      </c>
      <c r="AF32" s="67" t="str">
        <f t="shared" si="2"/>
        <v>En Riesgo</v>
      </c>
      <c r="AG32" s="19"/>
      <c r="AH32" s="66">
        <f t="shared" si="5"/>
        <v>0</v>
      </c>
      <c r="AI32" s="67" t="str">
        <f t="shared" si="3"/>
        <v>En Riesgo</v>
      </c>
      <c r="AJ32" s="89"/>
      <c r="AK32" s="90"/>
    </row>
    <row r="33" spans="1:37" ht="96" hidden="1" customHeight="1" thickBot="1">
      <c r="A33" s="227"/>
      <c r="B33" s="229"/>
      <c r="C33" s="46" t="s">
        <v>67</v>
      </c>
      <c r="D33" s="43" t="s">
        <v>145</v>
      </c>
      <c r="E33" s="43" t="s">
        <v>146</v>
      </c>
      <c r="F33" s="43" t="s">
        <v>147</v>
      </c>
      <c r="G33" s="6" t="s">
        <v>1</v>
      </c>
      <c r="H33" s="6"/>
      <c r="I33" s="6"/>
      <c r="J33" s="83"/>
      <c r="K33" s="7"/>
      <c r="L33" s="7"/>
      <c r="M33" s="83"/>
      <c r="N33" s="7"/>
      <c r="O33" s="7"/>
      <c r="P33" s="83"/>
      <c r="Q33" s="7"/>
      <c r="R33" s="7"/>
      <c r="S33" s="83"/>
      <c r="T33" s="5">
        <v>0.8</v>
      </c>
      <c r="U33" s="5">
        <v>0.8</v>
      </c>
      <c r="V33" s="5">
        <v>0.8</v>
      </c>
      <c r="W33" s="5">
        <v>0.8</v>
      </c>
      <c r="X33" s="19"/>
      <c r="Y33" s="66">
        <f t="shared" si="6"/>
        <v>0</v>
      </c>
      <c r="Z33" s="67" t="str">
        <f t="shared" si="0"/>
        <v>En Riesgo</v>
      </c>
      <c r="AA33" s="66">
        <v>0.59</v>
      </c>
      <c r="AB33" s="66">
        <f t="shared" si="4"/>
        <v>0.73749999999999993</v>
      </c>
      <c r="AC33" s="67" t="str">
        <f t="shared" si="1"/>
        <v>Aceptable</v>
      </c>
      <c r="AD33" s="67"/>
      <c r="AE33" s="66">
        <f>+AD33/$V33</f>
        <v>0</v>
      </c>
      <c r="AF33" s="67" t="str">
        <f t="shared" si="2"/>
        <v>En Riesgo</v>
      </c>
      <c r="AG33" s="19"/>
      <c r="AH33" s="66">
        <f t="shared" si="5"/>
        <v>0</v>
      </c>
      <c r="AI33" s="67" t="str">
        <f t="shared" si="3"/>
        <v>En Riesgo</v>
      </c>
      <c r="AJ33" s="89"/>
      <c r="AK33" s="90"/>
    </row>
    <row r="34" spans="1:37" ht="172.5" hidden="1" customHeight="1">
      <c r="A34" s="227"/>
      <c r="B34" s="229"/>
      <c r="C34" s="46" t="s">
        <v>67</v>
      </c>
      <c r="D34" s="49" t="s">
        <v>148</v>
      </c>
      <c r="E34" s="49" t="s">
        <v>149</v>
      </c>
      <c r="F34" s="49" t="s">
        <v>150</v>
      </c>
      <c r="G34" s="6" t="s">
        <v>1</v>
      </c>
      <c r="H34" s="6"/>
      <c r="I34" s="6"/>
      <c r="J34" s="83"/>
      <c r="K34" s="7"/>
      <c r="L34" s="7"/>
      <c r="M34" s="85"/>
      <c r="N34" s="7"/>
      <c r="O34" s="7"/>
      <c r="P34" s="85"/>
      <c r="Q34" s="7"/>
      <c r="R34" s="7"/>
      <c r="S34" s="85"/>
      <c r="T34" s="5">
        <v>0.8</v>
      </c>
      <c r="U34" s="5">
        <v>0.8</v>
      </c>
      <c r="V34" s="5">
        <v>0.8</v>
      </c>
      <c r="W34" s="5">
        <v>0.8</v>
      </c>
      <c r="X34" s="19"/>
      <c r="Y34" s="66">
        <f t="shared" si="6"/>
        <v>0</v>
      </c>
      <c r="Z34" s="67" t="str">
        <f t="shared" si="0"/>
        <v>En Riesgo</v>
      </c>
      <c r="AA34" s="66">
        <v>0.61</v>
      </c>
      <c r="AB34" s="66">
        <f t="shared" si="4"/>
        <v>0.76249999999999996</v>
      </c>
      <c r="AC34" s="67" t="str">
        <f t="shared" si="1"/>
        <v>Aceptable</v>
      </c>
      <c r="AD34" s="67"/>
      <c r="AE34" s="66">
        <f>+AD34/$V34</f>
        <v>0</v>
      </c>
      <c r="AF34" s="67" t="str">
        <f t="shared" si="2"/>
        <v>En Riesgo</v>
      </c>
      <c r="AG34" s="19"/>
      <c r="AH34" s="66">
        <f t="shared" si="5"/>
        <v>0</v>
      </c>
      <c r="AI34" s="67" t="str">
        <f t="shared" si="3"/>
        <v>En Riesgo</v>
      </c>
      <c r="AJ34" s="89"/>
      <c r="AK34" s="90"/>
    </row>
    <row r="35" spans="1:37" ht="75" hidden="1" customHeight="1">
      <c r="A35" s="214" t="s">
        <v>151</v>
      </c>
      <c r="B35" s="228" t="s">
        <v>152</v>
      </c>
      <c r="C35" s="42" t="s">
        <v>42</v>
      </c>
      <c r="D35" s="48" t="s">
        <v>153</v>
      </c>
      <c r="E35" s="48" t="s">
        <v>154</v>
      </c>
      <c r="F35" s="48" t="s">
        <v>155</v>
      </c>
      <c r="G35" s="20" t="s">
        <v>1</v>
      </c>
      <c r="H35" s="20"/>
      <c r="I35" s="20"/>
      <c r="J35" s="85"/>
      <c r="K35" s="21"/>
      <c r="L35" s="21"/>
      <c r="M35" s="85"/>
      <c r="N35" s="21"/>
      <c r="O35" s="21"/>
      <c r="P35" s="85"/>
      <c r="Q35" s="21"/>
      <c r="R35" s="21"/>
      <c r="S35" s="85"/>
      <c r="T35" s="22">
        <v>1</v>
      </c>
      <c r="U35" s="22">
        <v>1</v>
      </c>
      <c r="V35" s="22">
        <v>1</v>
      </c>
      <c r="W35" s="22">
        <v>1</v>
      </c>
      <c r="X35" s="23"/>
      <c r="Y35" s="66">
        <f t="shared" si="6"/>
        <v>0</v>
      </c>
      <c r="Z35" s="67" t="str">
        <f t="shared" si="0"/>
        <v>En Riesgo</v>
      </c>
      <c r="AA35" s="91" t="e" vm="1">
        <f>'[1]INCLUIR VALORES'!D31/'[1]INCLUIR VALORES'!D32</f>
        <v>#VALUE!</v>
      </c>
      <c r="AB35" s="92" t="e" vm="2">
        <f>+AA35/U35</f>
        <v>#VALUE!</v>
      </c>
      <c r="AC35" s="93" t="e" vm="2">
        <f>IF(AB35&lt;65%,"En Riesgo",IF(AB35&lt;85%,"Aceptable",IF(AB35&lt;400%,"Satisfactorio")))</f>
        <v>#VALUE!</v>
      </c>
      <c r="AD35" s="164">
        <v>1</v>
      </c>
      <c r="AE35" s="196">
        <f>+AD35/$V35</f>
        <v>1</v>
      </c>
      <c r="AF35" s="166" t="s">
        <v>156</v>
      </c>
      <c r="AG35" s="162" t="s">
        <v>157</v>
      </c>
      <c r="AH35" s="92" t="e">
        <f>+AG35/W35</f>
        <v>#VALUE!</v>
      </c>
      <c r="AI35" s="93" t="e">
        <f>IF(AH35&lt;65%,"En Riesgo",IF(AH35&lt;85%,"Aceptable",IF(AH35&lt;400%,"Satisfactorio")))</f>
        <v>#VALUE!</v>
      </c>
      <c r="AJ35" s="167" t="s">
        <v>157</v>
      </c>
      <c r="AK35" s="168" t="s">
        <v>158</v>
      </c>
    </row>
    <row r="36" spans="1:37" ht="128.25" hidden="1" customHeight="1">
      <c r="A36" s="227"/>
      <c r="B36" s="229"/>
      <c r="C36" s="43" t="s">
        <v>159</v>
      </c>
      <c r="D36" s="49" t="s">
        <v>160</v>
      </c>
      <c r="E36" s="49" t="s">
        <v>161</v>
      </c>
      <c r="F36" s="49" t="s">
        <v>162</v>
      </c>
      <c r="G36" s="6" t="s">
        <v>1</v>
      </c>
      <c r="H36" s="6"/>
      <c r="I36" s="6"/>
      <c r="J36" s="83"/>
      <c r="K36" s="7"/>
      <c r="L36" s="7"/>
      <c r="M36" s="84"/>
      <c r="N36" s="7"/>
      <c r="O36" s="7"/>
      <c r="P36" s="84"/>
      <c r="Q36" s="7"/>
      <c r="R36" s="7"/>
      <c r="S36" s="84"/>
      <c r="T36" s="5">
        <v>1</v>
      </c>
      <c r="U36" s="5">
        <v>1</v>
      </c>
      <c r="V36" s="5">
        <v>1</v>
      </c>
      <c r="W36" s="5">
        <v>1</v>
      </c>
      <c r="X36" s="19"/>
      <c r="Y36" s="66">
        <f t="shared" si="6"/>
        <v>0</v>
      </c>
      <c r="Z36" s="67" t="str">
        <f t="shared" si="0"/>
        <v>En Riesgo</v>
      </c>
      <c r="AA36" s="91" t="e" vm="1">
        <f>'[1]INCLUIR VALORES'!D36/'[1]INCLUIR VALORES'!D37</f>
        <v>#VALUE!</v>
      </c>
      <c r="AB36" s="92" t="e" vm="2">
        <f>+AA36/U36</f>
        <v>#VALUE!</v>
      </c>
      <c r="AC36" s="93" t="e" vm="2">
        <f>IF(AB36&lt;65%,"En Riesgo",IF(AB36&lt;85%,"Aceptable",IF(AB36&lt;400%,"Satisfactorio")))</f>
        <v>#VALUE!</v>
      </c>
      <c r="AD36" s="165">
        <v>0.95630000000000004</v>
      </c>
      <c r="AE36" s="196">
        <f>+AD36/$V36</f>
        <v>0.95630000000000004</v>
      </c>
      <c r="AF36" s="166" t="s">
        <v>156</v>
      </c>
      <c r="AG36" s="163" t="s">
        <v>163</v>
      </c>
      <c r="AH36" s="92" t="e">
        <f>+AG36/W36</f>
        <v>#VALUE!</v>
      </c>
      <c r="AI36" s="93" t="e">
        <f>IF(AH36&lt;65%,"En Riesgo",IF(AH36&lt;85%,"Aceptable",IF(AH36&lt;400%,"Satisfactorio")))</f>
        <v>#VALUE!</v>
      </c>
      <c r="AJ36" s="169" t="s">
        <v>163</v>
      </c>
      <c r="AK36" s="170" t="s">
        <v>158</v>
      </c>
    </row>
    <row r="37" spans="1:37" ht="59.25" hidden="1" customHeight="1">
      <c r="A37" s="216"/>
      <c r="B37" s="230"/>
      <c r="C37" s="44" t="s">
        <v>57</v>
      </c>
      <c r="D37" s="53" t="s">
        <v>164</v>
      </c>
      <c r="E37" s="53" t="s">
        <v>165</v>
      </c>
      <c r="F37" s="53" t="s">
        <v>166</v>
      </c>
      <c r="G37" s="29" t="s">
        <v>1</v>
      </c>
      <c r="H37" s="29"/>
      <c r="I37" s="29"/>
      <c r="J37" s="84"/>
      <c r="K37" s="30"/>
      <c r="L37" s="30"/>
      <c r="M37" s="84"/>
      <c r="N37" s="30"/>
      <c r="O37" s="30"/>
      <c r="P37" s="84"/>
      <c r="Q37" s="30"/>
      <c r="R37" s="30"/>
      <c r="S37" s="84"/>
      <c r="T37" s="32">
        <v>0.9</v>
      </c>
      <c r="U37" s="32">
        <v>0.9</v>
      </c>
      <c r="V37" s="32">
        <v>0.9</v>
      </c>
      <c r="W37" s="32">
        <v>0.9</v>
      </c>
      <c r="X37" s="33"/>
      <c r="Y37" s="66">
        <f t="shared" si="6"/>
        <v>0</v>
      </c>
      <c r="Z37" s="67" t="str">
        <f t="shared" si="0"/>
        <v>En Riesgo</v>
      </c>
      <c r="AA37" s="95" t="e" vm="1">
        <f>'[1]INCLUIR VALORES'!D41/'[1]INCLUIR VALORES'!D42</f>
        <v>#VALUE!</v>
      </c>
      <c r="AB37" s="96" t="e" vm="2">
        <f>+AA37/U37</f>
        <v>#VALUE!</v>
      </c>
      <c r="AC37" s="97" t="e" vm="2">
        <f>IF(AB37&lt;65%,"En Riesgo",IF(AB37&lt;85%,"Aceptable",IF(AB37&lt;400%,"Satisfactorio")))</f>
        <v>#VALUE!</v>
      </c>
      <c r="AD37" s="165">
        <v>0.77939999999999998</v>
      </c>
      <c r="AE37" s="196">
        <f>+AD37/$V37</f>
        <v>0.86599999999999999</v>
      </c>
      <c r="AF37" s="166" t="s">
        <v>156</v>
      </c>
      <c r="AG37" s="162" t="s">
        <v>167</v>
      </c>
      <c r="AH37" s="96" t="e">
        <f>+AG37/W37</f>
        <v>#VALUE!</v>
      </c>
      <c r="AI37" s="93" t="e">
        <f>IF(AH37&lt;65%,"En Riesgo",IF(AH37&lt;85%,"Aceptable",IF(AH37&lt;400%,"Satisfactorio")))</f>
        <v>#VALUE!</v>
      </c>
      <c r="AJ37" s="167" t="s">
        <v>167</v>
      </c>
      <c r="AK37" s="170" t="s">
        <v>158</v>
      </c>
    </row>
    <row r="38" spans="1:37" ht="291" hidden="1" customHeight="1">
      <c r="A38" s="258" t="s">
        <v>168</v>
      </c>
      <c r="B38" s="261" t="s">
        <v>169</v>
      </c>
      <c r="C38" s="181" t="s">
        <v>170</v>
      </c>
      <c r="D38" s="180" t="s">
        <v>171</v>
      </c>
      <c r="E38" s="180" t="s">
        <v>172</v>
      </c>
      <c r="F38" s="180" t="s">
        <v>173</v>
      </c>
      <c r="G38" s="182" t="s">
        <v>1</v>
      </c>
      <c r="H38" s="21"/>
      <c r="I38" s="21"/>
      <c r="J38" s="85"/>
      <c r="K38" s="21"/>
      <c r="L38" s="21"/>
      <c r="M38" s="85"/>
      <c r="N38" s="21"/>
      <c r="O38" s="21"/>
      <c r="P38" s="85"/>
      <c r="Q38" s="21"/>
      <c r="R38" s="21"/>
      <c r="S38" s="85"/>
      <c r="T38" s="22">
        <v>0.9</v>
      </c>
      <c r="U38" s="22">
        <v>0.9</v>
      </c>
      <c r="V38" s="22">
        <v>0.9</v>
      </c>
      <c r="W38" s="22">
        <v>0.9</v>
      </c>
      <c r="X38" s="76"/>
      <c r="Y38" s="66">
        <f>+X38/T38</f>
        <v>0</v>
      </c>
      <c r="Z38" s="75" t="str">
        <f t="shared" si="0"/>
        <v>En Riesgo</v>
      </c>
      <c r="AA38" s="65">
        <v>1.01</v>
      </c>
      <c r="AB38" s="66">
        <f t="shared" si="4"/>
        <v>1.1222222222222222</v>
      </c>
      <c r="AC38" s="67" t="str">
        <f t="shared" si="1"/>
        <v>Satisfactorio</v>
      </c>
      <c r="AD38" s="66">
        <v>1.0229999999999999</v>
      </c>
      <c r="AE38" s="66">
        <f>+AD38/$V38</f>
        <v>1.1366666666666665</v>
      </c>
      <c r="AF38" s="75" t="str">
        <f t="shared" si="2"/>
        <v>Satisfactorio</v>
      </c>
      <c r="AG38" s="73"/>
      <c r="AH38" s="74">
        <f t="shared" si="5"/>
        <v>0</v>
      </c>
      <c r="AI38" s="75" t="str">
        <f t="shared" si="3"/>
        <v>En Riesgo</v>
      </c>
      <c r="AJ38" s="187" t="s">
        <v>174</v>
      </c>
      <c r="AK38" s="188" t="s">
        <v>175</v>
      </c>
    </row>
    <row r="39" spans="1:37" ht="302.25" hidden="1" customHeight="1">
      <c r="A39" s="259"/>
      <c r="B39" s="262"/>
      <c r="C39" s="184" t="s">
        <v>67</v>
      </c>
      <c r="D39" s="183" t="s">
        <v>176</v>
      </c>
      <c r="E39" s="183" t="s">
        <v>177</v>
      </c>
      <c r="F39" s="183" t="s">
        <v>178</v>
      </c>
      <c r="G39" s="185" t="s">
        <v>1</v>
      </c>
      <c r="H39" s="7"/>
      <c r="I39" s="7"/>
      <c r="J39" s="83"/>
      <c r="K39" s="7"/>
      <c r="L39" s="7"/>
      <c r="M39" s="83"/>
      <c r="N39" s="7"/>
      <c r="O39" s="7"/>
      <c r="P39" s="83"/>
      <c r="Q39" s="7"/>
      <c r="R39" s="7"/>
      <c r="S39" s="83"/>
      <c r="T39" s="5">
        <v>1</v>
      </c>
      <c r="U39" s="5">
        <v>1</v>
      </c>
      <c r="V39" s="5">
        <v>1</v>
      </c>
      <c r="W39" s="5">
        <v>1</v>
      </c>
      <c r="X39" s="76"/>
      <c r="Y39" s="74">
        <f t="shared" si="6"/>
        <v>0</v>
      </c>
      <c r="Z39" s="75" t="str">
        <f t="shared" si="0"/>
        <v>En Riesgo</v>
      </c>
      <c r="AA39" s="65">
        <v>0.98</v>
      </c>
      <c r="AB39" s="66">
        <f t="shared" si="4"/>
        <v>0.98</v>
      </c>
      <c r="AC39" s="67" t="str">
        <f t="shared" si="1"/>
        <v>Satisfactorio</v>
      </c>
      <c r="AD39" s="66">
        <v>0.98</v>
      </c>
      <c r="AE39" s="66">
        <f>+AD39/$V39</f>
        <v>0.98</v>
      </c>
      <c r="AF39" s="75" t="str">
        <f t="shared" si="2"/>
        <v>Satisfactorio</v>
      </c>
      <c r="AG39" s="76"/>
      <c r="AH39" s="74">
        <f t="shared" si="5"/>
        <v>0</v>
      </c>
      <c r="AI39" s="75" t="str">
        <f t="shared" si="3"/>
        <v>En Riesgo</v>
      </c>
      <c r="AJ39" s="189" t="s">
        <v>179</v>
      </c>
      <c r="AK39" s="190" t="s">
        <v>180</v>
      </c>
    </row>
    <row r="40" spans="1:37" ht="280.5" hidden="1" customHeight="1">
      <c r="A40" s="259"/>
      <c r="B40" s="262"/>
      <c r="C40" s="186" t="s">
        <v>57</v>
      </c>
      <c r="D40" s="183" t="s">
        <v>181</v>
      </c>
      <c r="E40" s="183" t="s">
        <v>182</v>
      </c>
      <c r="F40" s="183" t="s">
        <v>183</v>
      </c>
      <c r="G40" s="185" t="s">
        <v>1</v>
      </c>
      <c r="H40" s="7"/>
      <c r="I40" s="7"/>
      <c r="J40" s="83"/>
      <c r="K40" s="7"/>
      <c r="L40" s="7"/>
      <c r="M40" s="85"/>
      <c r="N40" s="7"/>
      <c r="O40" s="7"/>
      <c r="P40" s="85"/>
      <c r="Q40" s="7"/>
      <c r="R40" s="7"/>
      <c r="S40" s="85"/>
      <c r="T40" s="32">
        <v>0.95</v>
      </c>
      <c r="U40" s="32">
        <v>0.95</v>
      </c>
      <c r="V40" s="32">
        <v>0.95</v>
      </c>
      <c r="W40" s="32">
        <v>0.95</v>
      </c>
      <c r="X40" s="76"/>
      <c r="Y40" s="74">
        <f t="shared" si="6"/>
        <v>0</v>
      </c>
      <c r="Z40" s="75" t="str">
        <f t="shared" si="0"/>
        <v>En Riesgo</v>
      </c>
      <c r="AA40" s="65">
        <v>1</v>
      </c>
      <c r="AB40" s="66">
        <f t="shared" si="4"/>
        <v>1.0526315789473684</v>
      </c>
      <c r="AC40" s="67" t="str">
        <f t="shared" si="1"/>
        <v>Satisfactorio</v>
      </c>
      <c r="AD40" s="66">
        <v>1</v>
      </c>
      <c r="AE40" s="66">
        <f>+AD40/$V40</f>
        <v>1.0526315789473684</v>
      </c>
      <c r="AF40" s="75" t="str">
        <f t="shared" si="2"/>
        <v>Satisfactorio</v>
      </c>
      <c r="AG40" s="76"/>
      <c r="AH40" s="74">
        <f t="shared" si="5"/>
        <v>0</v>
      </c>
      <c r="AI40" s="75" t="str">
        <f t="shared" si="3"/>
        <v>En Riesgo</v>
      </c>
      <c r="AJ40" s="189" t="s">
        <v>184</v>
      </c>
      <c r="AK40" s="190" t="s">
        <v>185</v>
      </c>
    </row>
    <row r="41" spans="1:37" ht="123.75" hidden="1" customHeight="1" thickBot="1">
      <c r="A41" s="260"/>
      <c r="B41" s="263"/>
      <c r="C41" s="191" t="s">
        <v>57</v>
      </c>
      <c r="D41" s="192" t="s">
        <v>186</v>
      </c>
      <c r="E41" s="192" t="s">
        <v>187</v>
      </c>
      <c r="F41" s="192" t="s">
        <v>188</v>
      </c>
      <c r="G41" s="193" t="s">
        <v>4</v>
      </c>
      <c r="H41" s="29"/>
      <c r="I41" s="29"/>
      <c r="J41" s="29"/>
      <c r="K41" s="29"/>
      <c r="L41" s="29"/>
      <c r="M41" s="6"/>
      <c r="N41" s="29"/>
      <c r="O41" s="29"/>
      <c r="P41" s="6"/>
      <c r="Q41" s="29"/>
      <c r="R41" s="29"/>
      <c r="S41" s="83"/>
      <c r="T41" s="87"/>
      <c r="U41" s="87"/>
      <c r="V41" s="87"/>
      <c r="W41" s="32">
        <v>0.7</v>
      </c>
      <c r="X41" s="77"/>
      <c r="Y41" s="74" t="e">
        <f t="shared" si="6"/>
        <v>#DIV/0!</v>
      </c>
      <c r="Z41" s="75" t="e">
        <f t="shared" si="0"/>
        <v>#DIV/0!</v>
      </c>
      <c r="AA41" s="66"/>
      <c r="AB41" s="66" t="e">
        <f t="shared" si="4"/>
        <v>#DIV/0!</v>
      </c>
      <c r="AC41" s="67" t="e">
        <f t="shared" si="1"/>
        <v>#DIV/0!</v>
      </c>
      <c r="AD41" s="75"/>
      <c r="AE41" s="66" t="e">
        <f>+AD41/$V41</f>
        <v>#DIV/0!</v>
      </c>
      <c r="AF41" s="75" t="e">
        <f t="shared" si="2"/>
        <v>#DIV/0!</v>
      </c>
      <c r="AG41" s="78"/>
      <c r="AH41" s="74">
        <f t="shared" si="5"/>
        <v>0</v>
      </c>
      <c r="AI41" s="75" t="str">
        <f t="shared" si="3"/>
        <v>En Riesgo</v>
      </c>
      <c r="AJ41" s="194" t="s">
        <v>189</v>
      </c>
      <c r="AK41" s="195" t="s">
        <v>189</v>
      </c>
    </row>
    <row r="42" spans="1:37" ht="117" hidden="1" customHeight="1">
      <c r="A42" s="214" t="s">
        <v>190</v>
      </c>
      <c r="B42" s="228" t="s">
        <v>191</v>
      </c>
      <c r="C42" s="42" t="s">
        <v>42</v>
      </c>
      <c r="D42" s="48" t="s">
        <v>192</v>
      </c>
      <c r="E42" s="48" t="s">
        <v>193</v>
      </c>
      <c r="F42" s="48" t="s">
        <v>194</v>
      </c>
      <c r="G42" s="20" t="s">
        <v>1</v>
      </c>
      <c r="H42" s="20"/>
      <c r="I42" s="20"/>
      <c r="J42" s="85"/>
      <c r="K42" s="21"/>
      <c r="L42" s="21"/>
      <c r="M42" s="83"/>
      <c r="N42" s="21"/>
      <c r="O42" s="21"/>
      <c r="P42" s="83"/>
      <c r="Q42" s="21"/>
      <c r="R42" s="21"/>
      <c r="S42" s="83"/>
      <c r="T42" s="22">
        <v>1</v>
      </c>
      <c r="U42" s="22">
        <v>1</v>
      </c>
      <c r="V42" s="22">
        <v>1</v>
      </c>
      <c r="W42" s="22">
        <v>1</v>
      </c>
      <c r="X42" s="23"/>
      <c r="Y42" s="66">
        <f t="shared" si="6"/>
        <v>0</v>
      </c>
      <c r="Z42" s="67" t="str">
        <f t="shared" si="0"/>
        <v>En Riesgo</v>
      </c>
      <c r="AA42" s="66">
        <v>1</v>
      </c>
      <c r="AB42" s="66">
        <f t="shared" si="4"/>
        <v>1</v>
      </c>
      <c r="AC42" s="67" t="str">
        <f t="shared" si="1"/>
        <v>Satisfactorio</v>
      </c>
      <c r="AD42" s="67">
        <v>1</v>
      </c>
      <c r="AE42" s="66">
        <f>+AD42/$V42</f>
        <v>1</v>
      </c>
      <c r="AF42" s="67" t="str">
        <f t="shared" si="2"/>
        <v>Satisfactorio</v>
      </c>
      <c r="AG42" s="23"/>
      <c r="AH42" s="66">
        <f t="shared" si="5"/>
        <v>0</v>
      </c>
      <c r="AI42" s="67" t="str">
        <f t="shared" si="3"/>
        <v>En Riesgo</v>
      </c>
      <c r="AJ42" s="36" t="s">
        <v>195</v>
      </c>
      <c r="AK42" s="111" t="s">
        <v>196</v>
      </c>
    </row>
    <row r="43" spans="1:37" ht="77.25" hidden="1" customHeight="1" thickBot="1">
      <c r="A43" s="227"/>
      <c r="B43" s="229"/>
      <c r="C43" s="43" t="s">
        <v>67</v>
      </c>
      <c r="D43" s="49" t="s">
        <v>197</v>
      </c>
      <c r="E43" s="49" t="s">
        <v>198</v>
      </c>
      <c r="F43" s="49" t="s">
        <v>199</v>
      </c>
      <c r="G43" s="6" t="s">
        <v>3</v>
      </c>
      <c r="H43" s="6"/>
      <c r="I43" s="6"/>
      <c r="J43" s="7"/>
      <c r="K43" s="7"/>
      <c r="L43" s="7"/>
      <c r="M43" s="83"/>
      <c r="N43" s="7"/>
      <c r="O43" s="6"/>
      <c r="P43" s="6"/>
      <c r="Q43" s="7"/>
      <c r="R43" s="7"/>
      <c r="S43" s="83"/>
      <c r="T43" s="4"/>
      <c r="U43" s="5">
        <v>1</v>
      </c>
      <c r="V43" s="4"/>
      <c r="W43" s="5">
        <v>1</v>
      </c>
      <c r="X43" s="19"/>
      <c r="Y43" s="66" t="e">
        <f t="shared" si="6"/>
        <v>#DIV/0!</v>
      </c>
      <c r="Z43" s="67" t="e">
        <f t="shared" si="0"/>
        <v>#DIV/0!</v>
      </c>
      <c r="AA43" s="66">
        <v>1</v>
      </c>
      <c r="AB43" s="66">
        <f t="shared" si="4"/>
        <v>1</v>
      </c>
      <c r="AC43" s="67" t="str">
        <f t="shared" si="1"/>
        <v>Satisfactorio</v>
      </c>
      <c r="AD43" s="67"/>
      <c r="AE43" s="66" t="e">
        <f>+AD43/$V43</f>
        <v>#DIV/0!</v>
      </c>
      <c r="AF43" s="67" t="e">
        <f t="shared" si="2"/>
        <v>#DIV/0!</v>
      </c>
      <c r="AG43" s="19"/>
      <c r="AH43" s="66">
        <f t="shared" si="5"/>
        <v>0</v>
      </c>
      <c r="AI43" s="67" t="str">
        <f t="shared" si="3"/>
        <v>En Riesgo</v>
      </c>
      <c r="AJ43" s="39"/>
      <c r="AK43" s="112"/>
    </row>
    <row r="44" spans="1:37" ht="70.5" hidden="1" customHeight="1">
      <c r="A44" s="216"/>
      <c r="B44" s="230"/>
      <c r="C44" s="44" t="s">
        <v>57</v>
      </c>
      <c r="D44" s="50" t="s">
        <v>200</v>
      </c>
      <c r="E44" s="50" t="s">
        <v>201</v>
      </c>
      <c r="F44" s="44" t="s">
        <v>202</v>
      </c>
      <c r="G44" s="29" t="s">
        <v>4</v>
      </c>
      <c r="H44" s="29"/>
      <c r="I44" s="29"/>
      <c r="J44" s="30"/>
      <c r="K44" s="30"/>
      <c r="L44" s="29"/>
      <c r="M44" s="29"/>
      <c r="N44" s="29"/>
      <c r="O44" s="29"/>
      <c r="P44" s="29"/>
      <c r="Q44" s="30"/>
      <c r="R44" s="30"/>
      <c r="S44" s="84"/>
      <c r="T44" s="31"/>
      <c r="U44" s="31"/>
      <c r="V44" s="31"/>
      <c r="W44" s="32">
        <v>1</v>
      </c>
      <c r="X44" s="31"/>
      <c r="Y44" s="66" t="e">
        <f t="shared" si="6"/>
        <v>#DIV/0!</v>
      </c>
      <c r="Z44" s="67" t="e">
        <f t="shared" si="0"/>
        <v>#DIV/0!</v>
      </c>
      <c r="AA44" s="66"/>
      <c r="AB44" s="66" t="e">
        <f t="shared" si="4"/>
        <v>#DIV/0!</v>
      </c>
      <c r="AC44" s="67" t="e">
        <f t="shared" si="1"/>
        <v>#DIV/0!</v>
      </c>
      <c r="AD44" s="67"/>
      <c r="AE44" s="66" t="e">
        <f>+AD44/$V44</f>
        <v>#DIV/0!</v>
      </c>
      <c r="AF44" s="67" t="e">
        <f t="shared" si="2"/>
        <v>#DIV/0!</v>
      </c>
      <c r="AG44" s="33"/>
      <c r="AH44" s="66">
        <f t="shared" si="5"/>
        <v>0</v>
      </c>
      <c r="AI44" s="67" t="str">
        <f t="shared" si="3"/>
        <v>En Riesgo</v>
      </c>
      <c r="AJ44" s="29"/>
      <c r="AK44" s="34"/>
    </row>
    <row r="45" spans="1:37" ht="131.25" hidden="1" customHeight="1">
      <c r="A45" s="214" t="s">
        <v>203</v>
      </c>
      <c r="B45" s="228" t="s">
        <v>204</v>
      </c>
      <c r="C45" s="42" t="s">
        <v>42</v>
      </c>
      <c r="D45" s="48" t="s">
        <v>205</v>
      </c>
      <c r="E45" s="48" t="s">
        <v>206</v>
      </c>
      <c r="F45" s="48" t="s">
        <v>207</v>
      </c>
      <c r="G45" s="20" t="s">
        <v>1</v>
      </c>
      <c r="H45" s="20"/>
      <c r="I45" s="20"/>
      <c r="J45" s="85"/>
      <c r="K45" s="20"/>
      <c r="L45" s="20"/>
      <c r="M45" s="85"/>
      <c r="N45" s="20"/>
      <c r="O45" s="20"/>
      <c r="P45" s="85"/>
      <c r="Q45" s="20"/>
      <c r="R45" s="20"/>
      <c r="S45" s="85"/>
      <c r="T45" s="22">
        <v>0.95</v>
      </c>
      <c r="U45" s="22">
        <v>0.95</v>
      </c>
      <c r="V45" s="22">
        <v>0.95</v>
      </c>
      <c r="W45" s="22">
        <v>0.95</v>
      </c>
      <c r="X45" s="23"/>
      <c r="Y45" s="66">
        <f t="shared" si="6"/>
        <v>0</v>
      </c>
      <c r="Z45" s="67" t="str">
        <f t="shared" si="0"/>
        <v>En Riesgo</v>
      </c>
      <c r="AA45" s="66">
        <v>0.96</v>
      </c>
      <c r="AB45" s="66">
        <f t="shared" si="4"/>
        <v>1.0105263157894737</v>
      </c>
      <c r="AC45" s="67" t="str">
        <f t="shared" si="1"/>
        <v>Satisfactorio</v>
      </c>
      <c r="AD45" s="177">
        <f>(99.49/95)*1</f>
        <v>1.0472631578947369</v>
      </c>
      <c r="AE45" s="66">
        <f>+AD45/$V45</f>
        <v>1.1023822714681442</v>
      </c>
      <c r="AF45" s="67" t="str">
        <f t="shared" si="2"/>
        <v>Satisfactorio</v>
      </c>
      <c r="AG45" s="23"/>
      <c r="AH45" s="66">
        <f t="shared" si="5"/>
        <v>0</v>
      </c>
      <c r="AI45" s="67" t="str">
        <f t="shared" si="3"/>
        <v>En Riesgo</v>
      </c>
      <c r="AJ45" s="36" t="s">
        <v>208</v>
      </c>
      <c r="AK45" s="108" t="s">
        <v>209</v>
      </c>
    </row>
    <row r="46" spans="1:37" ht="46.5" hidden="1" customHeight="1">
      <c r="A46" s="296"/>
      <c r="B46" s="254"/>
      <c r="C46" s="52" t="s">
        <v>67</v>
      </c>
      <c r="D46" s="50" t="s">
        <v>210</v>
      </c>
      <c r="E46" s="50" t="s">
        <v>211</v>
      </c>
      <c r="F46" s="53" t="s">
        <v>212</v>
      </c>
      <c r="G46" s="29" t="s">
        <v>1</v>
      </c>
      <c r="H46" s="29"/>
      <c r="I46" s="29"/>
      <c r="J46" s="84"/>
      <c r="K46" s="29"/>
      <c r="L46" s="29"/>
      <c r="M46" s="83"/>
      <c r="N46" s="29"/>
      <c r="O46" s="29"/>
      <c r="P46" s="83"/>
      <c r="Q46" s="29"/>
      <c r="R46" s="29"/>
      <c r="S46" s="83"/>
      <c r="T46" s="22">
        <v>1</v>
      </c>
      <c r="U46" s="32">
        <v>1</v>
      </c>
      <c r="V46" s="32">
        <v>1</v>
      </c>
      <c r="W46" s="32">
        <v>1</v>
      </c>
      <c r="X46" s="33"/>
      <c r="Y46" s="66">
        <f t="shared" si="6"/>
        <v>0</v>
      </c>
      <c r="Z46" s="67" t="str">
        <f t="shared" si="0"/>
        <v>En Riesgo</v>
      </c>
      <c r="AA46" s="66">
        <v>1</v>
      </c>
      <c r="AB46" s="66">
        <f t="shared" si="4"/>
        <v>1</v>
      </c>
      <c r="AC46" s="67" t="str">
        <f t="shared" si="1"/>
        <v>Satisfactorio</v>
      </c>
      <c r="AD46" s="177">
        <f>(23484/23484)*1</f>
        <v>1</v>
      </c>
      <c r="AE46" s="66">
        <f>+AD46/$V46</f>
        <v>1</v>
      </c>
      <c r="AF46" s="67" t="str">
        <f t="shared" si="2"/>
        <v>Satisfactorio</v>
      </c>
      <c r="AG46" s="33"/>
      <c r="AH46" s="66">
        <f t="shared" si="5"/>
        <v>0</v>
      </c>
      <c r="AI46" s="67" t="str">
        <f t="shared" si="3"/>
        <v>En Riesgo</v>
      </c>
      <c r="AJ46" s="40" t="s">
        <v>213</v>
      </c>
      <c r="AK46" s="113" t="s">
        <v>214</v>
      </c>
    </row>
    <row r="47" spans="1:37" ht="64.5" hidden="1" customHeight="1">
      <c r="A47" s="216"/>
      <c r="B47" s="230"/>
      <c r="C47" s="52" t="s">
        <v>57</v>
      </c>
      <c r="D47" s="50" t="s">
        <v>215</v>
      </c>
      <c r="E47" s="50" t="s">
        <v>216</v>
      </c>
      <c r="F47" s="53" t="s">
        <v>217</v>
      </c>
      <c r="G47" s="29" t="s">
        <v>1</v>
      </c>
      <c r="H47" s="29"/>
      <c r="I47" s="29"/>
      <c r="J47" s="84"/>
      <c r="K47" s="29"/>
      <c r="L47" s="29"/>
      <c r="M47" s="83"/>
      <c r="N47" s="29"/>
      <c r="O47" s="29"/>
      <c r="P47" s="83"/>
      <c r="Q47" s="29"/>
      <c r="R47" s="29"/>
      <c r="S47" s="83"/>
      <c r="T47" s="22">
        <v>0.95</v>
      </c>
      <c r="U47" s="32">
        <v>0.95</v>
      </c>
      <c r="V47" s="32">
        <v>0.95</v>
      </c>
      <c r="W47" s="32">
        <v>0.95</v>
      </c>
      <c r="X47" s="33"/>
      <c r="Y47" s="66">
        <f t="shared" si="6"/>
        <v>0</v>
      </c>
      <c r="Z47" s="67" t="str">
        <f t="shared" si="0"/>
        <v>En Riesgo</v>
      </c>
      <c r="AA47" s="66">
        <v>1</v>
      </c>
      <c r="AB47" s="66">
        <f t="shared" si="4"/>
        <v>1.0526315789473684</v>
      </c>
      <c r="AC47" s="67" t="str">
        <f t="shared" si="1"/>
        <v>Satisfactorio</v>
      </c>
      <c r="AD47" s="177">
        <f>(23484/23484)*1</f>
        <v>1</v>
      </c>
      <c r="AE47" s="66">
        <f>+AD47/$V47</f>
        <v>1.0526315789473684</v>
      </c>
      <c r="AF47" s="67" t="str">
        <f t="shared" si="2"/>
        <v>Satisfactorio</v>
      </c>
      <c r="AG47" s="33"/>
      <c r="AH47" s="66">
        <f t="shared" si="5"/>
        <v>0</v>
      </c>
      <c r="AI47" s="67" t="str">
        <f t="shared" si="3"/>
        <v>En Riesgo</v>
      </c>
      <c r="AJ47" s="40" t="s">
        <v>218</v>
      </c>
      <c r="AK47" s="113" t="s">
        <v>214</v>
      </c>
    </row>
    <row r="48" spans="1:37" ht="133.5" hidden="1" customHeight="1">
      <c r="A48" s="214" t="s">
        <v>219</v>
      </c>
      <c r="B48" s="228" t="s">
        <v>220</v>
      </c>
      <c r="C48" s="42" t="s">
        <v>42</v>
      </c>
      <c r="D48" s="48" t="s">
        <v>221</v>
      </c>
      <c r="E48" s="48" t="s">
        <v>222</v>
      </c>
      <c r="F48" s="48" t="s">
        <v>223</v>
      </c>
      <c r="G48" s="20" t="s">
        <v>1</v>
      </c>
      <c r="H48" s="20"/>
      <c r="I48" s="20"/>
      <c r="J48" s="85"/>
      <c r="K48" s="21"/>
      <c r="L48" s="21"/>
      <c r="M48" s="84"/>
      <c r="N48" s="21"/>
      <c r="O48" s="21"/>
      <c r="P48" s="84"/>
      <c r="Q48" s="21"/>
      <c r="R48" s="21"/>
      <c r="S48" s="84"/>
      <c r="T48" s="22">
        <v>0.85</v>
      </c>
      <c r="U48" s="22">
        <v>0.85</v>
      </c>
      <c r="V48" s="72">
        <v>0.85</v>
      </c>
      <c r="W48" s="22">
        <v>0.85</v>
      </c>
      <c r="X48" s="23"/>
      <c r="Y48" s="66">
        <f t="shared" si="6"/>
        <v>0</v>
      </c>
      <c r="Z48" s="67" t="str">
        <f t="shared" si="0"/>
        <v>En Riesgo</v>
      </c>
      <c r="AA48" s="66">
        <v>0.8</v>
      </c>
      <c r="AB48" s="66">
        <f t="shared" si="4"/>
        <v>0.94117647058823539</v>
      </c>
      <c r="AC48" s="67" t="str">
        <f t="shared" si="1"/>
        <v>Satisfactorio</v>
      </c>
      <c r="AD48" s="177">
        <f>635/816*1</f>
        <v>0.77818627450980393</v>
      </c>
      <c r="AE48" s="66">
        <f>+AD48/$V48</f>
        <v>0.9155132641291811</v>
      </c>
      <c r="AF48" s="67" t="str">
        <f t="shared" si="2"/>
        <v>Satisfactorio</v>
      </c>
      <c r="AG48" s="23"/>
      <c r="AH48" s="66">
        <f t="shared" si="5"/>
        <v>0</v>
      </c>
      <c r="AI48" s="67" t="str">
        <f t="shared" si="3"/>
        <v>En Riesgo</v>
      </c>
      <c r="AJ48" s="36" t="s">
        <v>224</v>
      </c>
      <c r="AK48" s="108" t="s">
        <v>225</v>
      </c>
    </row>
    <row r="49" spans="1:37" ht="156" hidden="1" customHeight="1">
      <c r="A49" s="227"/>
      <c r="B49" s="229"/>
      <c r="C49" s="43" t="s">
        <v>67</v>
      </c>
      <c r="D49" s="48" t="s">
        <v>226</v>
      </c>
      <c r="E49" s="49" t="s">
        <v>227</v>
      </c>
      <c r="F49" s="49" t="s">
        <v>228</v>
      </c>
      <c r="G49" s="20" t="s">
        <v>1</v>
      </c>
      <c r="H49" s="6"/>
      <c r="I49" s="6"/>
      <c r="J49" s="83"/>
      <c r="K49" s="7"/>
      <c r="L49" s="7"/>
      <c r="M49" s="86"/>
      <c r="N49" s="7"/>
      <c r="O49" s="7"/>
      <c r="P49" s="86"/>
      <c r="Q49" s="7"/>
      <c r="R49" s="7"/>
      <c r="S49" s="86"/>
      <c r="T49" s="22">
        <v>0.95</v>
      </c>
      <c r="U49" s="22">
        <v>0.95</v>
      </c>
      <c r="V49" s="22">
        <v>0.95</v>
      </c>
      <c r="W49" s="5">
        <v>0.95</v>
      </c>
      <c r="X49" s="4"/>
      <c r="Y49" s="66">
        <f t="shared" si="6"/>
        <v>0</v>
      </c>
      <c r="Z49" s="67" t="str">
        <f t="shared" si="0"/>
        <v>En Riesgo</v>
      </c>
      <c r="AA49" s="66">
        <v>0.86</v>
      </c>
      <c r="AB49" s="66">
        <f t="shared" si="4"/>
        <v>0.90526315789473688</v>
      </c>
      <c r="AC49" s="67" t="str">
        <f t="shared" si="1"/>
        <v>Satisfactorio</v>
      </c>
      <c r="AD49" s="177">
        <f>72120697039.49/43329453135*1</f>
        <v>1.6644728197881051</v>
      </c>
      <c r="AE49" s="66">
        <f>+AD49/$V49</f>
        <v>1.7520766524085318</v>
      </c>
      <c r="AF49" s="67" t="str">
        <f t="shared" si="2"/>
        <v>Satisfactorio</v>
      </c>
      <c r="AG49" s="19"/>
      <c r="AH49" s="66">
        <f t="shared" si="5"/>
        <v>0</v>
      </c>
      <c r="AI49" s="67" t="str">
        <f t="shared" si="3"/>
        <v>En Riesgo</v>
      </c>
      <c r="AJ49" s="39" t="s">
        <v>229</v>
      </c>
      <c r="AK49" s="197" t="s">
        <v>225</v>
      </c>
    </row>
    <row r="50" spans="1:37" s="120" customFormat="1" ht="71.25" hidden="1" customHeight="1">
      <c r="A50" s="287" t="s">
        <v>230</v>
      </c>
      <c r="B50" s="289" t="s">
        <v>231</v>
      </c>
      <c r="C50" s="116" t="s">
        <v>42</v>
      </c>
      <c r="D50" s="115" t="s">
        <v>232</v>
      </c>
      <c r="E50" s="115" t="s">
        <v>233</v>
      </c>
      <c r="F50" s="115" t="s">
        <v>234</v>
      </c>
      <c r="G50" s="117" t="s">
        <v>1</v>
      </c>
      <c r="H50" s="117"/>
      <c r="I50" s="117"/>
      <c r="J50" s="117"/>
      <c r="K50" s="117"/>
      <c r="L50" s="117"/>
      <c r="M50" s="117"/>
      <c r="N50" s="117"/>
      <c r="O50" s="117"/>
      <c r="P50" s="117"/>
      <c r="Q50" s="117"/>
      <c r="R50" s="117"/>
      <c r="S50" s="117"/>
      <c r="T50" s="73">
        <v>0.9</v>
      </c>
      <c r="U50" s="73">
        <v>0.9</v>
      </c>
      <c r="V50" s="73">
        <v>0.9</v>
      </c>
      <c r="W50" s="73">
        <v>0.9</v>
      </c>
      <c r="X50" s="73"/>
      <c r="Y50" s="74">
        <f t="shared" si="6"/>
        <v>0</v>
      </c>
      <c r="Z50" s="75" t="str">
        <f t="shared" si="0"/>
        <v>En Riesgo</v>
      </c>
      <c r="AA50" s="74">
        <v>1</v>
      </c>
      <c r="AB50" s="74">
        <f t="shared" si="4"/>
        <v>1.1111111111111112</v>
      </c>
      <c r="AC50" s="75" t="str">
        <f t="shared" si="1"/>
        <v>Satisfactorio</v>
      </c>
      <c r="AD50" s="171">
        <f>18/18*1</f>
        <v>1</v>
      </c>
      <c r="AE50" s="196">
        <f>+AD50/$V50</f>
        <v>1.1111111111111112</v>
      </c>
      <c r="AF50" s="75" t="str">
        <f t="shared" si="2"/>
        <v>Satisfactorio</v>
      </c>
      <c r="AG50" s="73"/>
      <c r="AH50" s="74">
        <f t="shared" si="5"/>
        <v>0</v>
      </c>
      <c r="AI50" s="75" t="str">
        <f t="shared" si="3"/>
        <v>En Riesgo</v>
      </c>
      <c r="AJ50" s="118" t="s">
        <v>235</v>
      </c>
      <c r="AK50" s="119" t="s">
        <v>236</v>
      </c>
    </row>
    <row r="51" spans="1:37" s="120" customFormat="1" ht="112.5" hidden="1" customHeight="1">
      <c r="A51" s="294"/>
      <c r="B51" s="295"/>
      <c r="C51" s="122" t="s">
        <v>42</v>
      </c>
      <c r="D51" s="121" t="s">
        <v>237</v>
      </c>
      <c r="E51" s="121" t="s">
        <v>238</v>
      </c>
      <c r="F51" s="121" t="s">
        <v>239</v>
      </c>
      <c r="G51" s="123" t="s">
        <v>1</v>
      </c>
      <c r="H51" s="123"/>
      <c r="I51" s="123"/>
      <c r="J51" s="123"/>
      <c r="K51" s="123"/>
      <c r="L51" s="123"/>
      <c r="M51" s="123"/>
      <c r="N51" s="123"/>
      <c r="O51" s="123"/>
      <c r="P51" s="123"/>
      <c r="Q51" s="123"/>
      <c r="R51" s="123"/>
      <c r="S51" s="123"/>
      <c r="T51" s="76">
        <v>1</v>
      </c>
      <c r="U51" s="76">
        <v>1</v>
      </c>
      <c r="V51" s="76">
        <v>1</v>
      </c>
      <c r="W51" s="76">
        <v>1</v>
      </c>
      <c r="X51" s="76"/>
      <c r="Y51" s="74">
        <f t="shared" si="6"/>
        <v>0</v>
      </c>
      <c r="Z51" s="75" t="str">
        <f t="shared" si="0"/>
        <v>En Riesgo</v>
      </c>
      <c r="AA51" s="74">
        <v>1</v>
      </c>
      <c r="AB51" s="74">
        <f t="shared" si="4"/>
        <v>1</v>
      </c>
      <c r="AC51" s="75" t="str">
        <f t="shared" si="1"/>
        <v>Satisfactorio</v>
      </c>
      <c r="AD51" s="171">
        <f>75114/75114*1</f>
        <v>1</v>
      </c>
      <c r="AE51" s="196">
        <f>+AD51/$V51</f>
        <v>1</v>
      </c>
      <c r="AF51" s="75" t="str">
        <f t="shared" si="2"/>
        <v>Satisfactorio</v>
      </c>
      <c r="AG51" s="76"/>
      <c r="AH51" s="74">
        <f t="shared" si="5"/>
        <v>0</v>
      </c>
      <c r="AI51" s="75" t="str">
        <f t="shared" si="3"/>
        <v>En Riesgo</v>
      </c>
      <c r="AJ51" s="124" t="s">
        <v>240</v>
      </c>
      <c r="AK51" s="125" t="s">
        <v>241</v>
      </c>
    </row>
    <row r="52" spans="1:37" s="120" customFormat="1" ht="60.75" hidden="1" customHeight="1">
      <c r="A52" s="294"/>
      <c r="B52" s="295"/>
      <c r="C52" s="122" t="s">
        <v>42</v>
      </c>
      <c r="D52" s="121" t="s">
        <v>242</v>
      </c>
      <c r="E52" s="121" t="s">
        <v>243</v>
      </c>
      <c r="F52" s="121" t="s">
        <v>244</v>
      </c>
      <c r="G52" s="123" t="s">
        <v>1</v>
      </c>
      <c r="H52" s="123"/>
      <c r="I52" s="123"/>
      <c r="J52" s="123"/>
      <c r="K52" s="123"/>
      <c r="L52" s="123"/>
      <c r="M52" s="123"/>
      <c r="N52" s="123"/>
      <c r="O52" s="123"/>
      <c r="P52" s="123"/>
      <c r="Q52" s="123"/>
      <c r="R52" s="123"/>
      <c r="S52" s="123"/>
      <c r="T52" s="76">
        <v>1</v>
      </c>
      <c r="U52" s="76">
        <v>1</v>
      </c>
      <c r="V52" s="76">
        <v>1</v>
      </c>
      <c r="W52" s="76">
        <v>1</v>
      </c>
      <c r="X52" s="76"/>
      <c r="Y52" s="74">
        <f t="shared" si="6"/>
        <v>0</v>
      </c>
      <c r="Z52" s="75" t="str">
        <f t="shared" si="0"/>
        <v>En Riesgo</v>
      </c>
      <c r="AA52" s="74">
        <v>1</v>
      </c>
      <c r="AB52" s="74">
        <f t="shared" si="4"/>
        <v>1</v>
      </c>
      <c r="AC52" s="75" t="str">
        <f t="shared" si="1"/>
        <v>Satisfactorio</v>
      </c>
      <c r="AD52" s="171">
        <f>3478/3478*1</f>
        <v>1</v>
      </c>
      <c r="AE52" s="196">
        <f>+AD52/$V52</f>
        <v>1</v>
      </c>
      <c r="AF52" s="75" t="str">
        <f t="shared" si="2"/>
        <v>Satisfactorio</v>
      </c>
      <c r="AG52" s="76"/>
      <c r="AH52" s="74">
        <f t="shared" si="5"/>
        <v>0</v>
      </c>
      <c r="AI52" s="75" t="str">
        <f t="shared" si="3"/>
        <v>En Riesgo</v>
      </c>
      <c r="AJ52" s="124" t="s">
        <v>245</v>
      </c>
      <c r="AK52" s="125" t="s">
        <v>246</v>
      </c>
    </row>
    <row r="53" spans="1:37" s="120" customFormat="1" ht="149.25" hidden="1" customHeight="1">
      <c r="A53" s="294"/>
      <c r="B53" s="295"/>
      <c r="C53" s="122" t="s">
        <v>67</v>
      </c>
      <c r="D53" s="121" t="s">
        <v>247</v>
      </c>
      <c r="E53" s="121" t="s">
        <v>248</v>
      </c>
      <c r="F53" s="121" t="s">
        <v>249</v>
      </c>
      <c r="G53" s="123" t="s">
        <v>1</v>
      </c>
      <c r="H53" s="123"/>
      <c r="I53" s="123"/>
      <c r="J53" s="123"/>
      <c r="K53" s="123"/>
      <c r="L53" s="123"/>
      <c r="M53" s="123"/>
      <c r="N53" s="123"/>
      <c r="O53" s="123"/>
      <c r="P53" s="123"/>
      <c r="Q53" s="123"/>
      <c r="R53" s="123"/>
      <c r="S53" s="123"/>
      <c r="T53" s="76">
        <v>1</v>
      </c>
      <c r="U53" s="76">
        <v>1</v>
      </c>
      <c r="V53" s="76">
        <v>1</v>
      </c>
      <c r="W53" s="76">
        <v>1</v>
      </c>
      <c r="X53" s="76"/>
      <c r="Y53" s="74">
        <f t="shared" si="6"/>
        <v>0</v>
      </c>
      <c r="Z53" s="75" t="str">
        <f t="shared" si="0"/>
        <v>En Riesgo</v>
      </c>
      <c r="AA53" s="74">
        <v>1</v>
      </c>
      <c r="AB53" s="74">
        <f t="shared" si="4"/>
        <v>1</v>
      </c>
      <c r="AC53" s="75" t="str">
        <f t="shared" si="1"/>
        <v>Satisfactorio</v>
      </c>
      <c r="AD53" s="171">
        <f>152/152*1</f>
        <v>1</v>
      </c>
      <c r="AE53" s="196">
        <f>+AD53/$V53</f>
        <v>1</v>
      </c>
      <c r="AF53" s="75" t="str">
        <f t="shared" si="2"/>
        <v>Satisfactorio</v>
      </c>
      <c r="AG53" s="76"/>
      <c r="AH53" s="74">
        <f t="shared" si="5"/>
        <v>0</v>
      </c>
      <c r="AI53" s="75" t="str">
        <f t="shared" si="3"/>
        <v>En Riesgo</v>
      </c>
      <c r="AJ53" s="124" t="s">
        <v>250</v>
      </c>
      <c r="AK53" s="125" t="s">
        <v>251</v>
      </c>
    </row>
    <row r="54" spans="1:37" s="120" customFormat="1" ht="80.25" hidden="1" customHeight="1">
      <c r="A54" s="294"/>
      <c r="B54" s="295"/>
      <c r="C54" s="122" t="s">
        <v>67</v>
      </c>
      <c r="D54" s="121" t="s">
        <v>252</v>
      </c>
      <c r="E54" s="121" t="s">
        <v>96</v>
      </c>
      <c r="F54" s="121" t="s">
        <v>253</v>
      </c>
      <c r="G54" s="123" t="s">
        <v>3</v>
      </c>
      <c r="H54" s="123"/>
      <c r="I54" s="123"/>
      <c r="J54" s="123"/>
      <c r="K54" s="123"/>
      <c r="L54" s="123"/>
      <c r="M54" s="123"/>
      <c r="N54" s="123"/>
      <c r="O54" s="123"/>
      <c r="P54" s="123"/>
      <c r="Q54" s="123"/>
      <c r="R54" s="123"/>
      <c r="S54" s="123"/>
      <c r="T54" s="126"/>
      <c r="U54" s="76">
        <v>1</v>
      </c>
      <c r="V54" s="126"/>
      <c r="W54" s="76">
        <v>1</v>
      </c>
      <c r="X54" s="76"/>
      <c r="Y54" s="74" t="e">
        <f t="shared" si="6"/>
        <v>#DIV/0!</v>
      </c>
      <c r="Z54" s="75" t="e">
        <f t="shared" si="0"/>
        <v>#DIV/0!</v>
      </c>
      <c r="AA54" s="74">
        <v>1</v>
      </c>
      <c r="AB54" s="74">
        <f t="shared" si="4"/>
        <v>1</v>
      </c>
      <c r="AC54" s="75" t="str">
        <f t="shared" si="1"/>
        <v>Satisfactorio</v>
      </c>
      <c r="AD54" s="75"/>
      <c r="AE54" s="196" t="e">
        <f>+AD54/$V54</f>
        <v>#DIV/0!</v>
      </c>
      <c r="AF54" s="75" t="e">
        <f t="shared" si="2"/>
        <v>#DIV/0!</v>
      </c>
      <c r="AG54" s="76"/>
      <c r="AH54" s="74">
        <f t="shared" si="5"/>
        <v>0</v>
      </c>
      <c r="AI54" s="75" t="str">
        <f t="shared" si="3"/>
        <v>En Riesgo</v>
      </c>
      <c r="AJ54" s="124"/>
      <c r="AK54" s="125"/>
    </row>
    <row r="55" spans="1:37" ht="66.75" hidden="1" customHeight="1">
      <c r="A55" s="294"/>
      <c r="B55" s="295"/>
      <c r="C55" s="43" t="s">
        <v>67</v>
      </c>
      <c r="D55" s="49" t="s">
        <v>254</v>
      </c>
      <c r="E55" s="49" t="s">
        <v>255</v>
      </c>
      <c r="F55" s="49" t="s">
        <v>256</v>
      </c>
      <c r="G55" s="6" t="s">
        <v>3</v>
      </c>
      <c r="H55" s="6"/>
      <c r="I55" s="6"/>
      <c r="J55" s="6"/>
      <c r="K55" s="6"/>
      <c r="L55" s="6"/>
      <c r="M55" s="6"/>
      <c r="N55" s="6"/>
      <c r="O55" s="6"/>
      <c r="P55" s="6"/>
      <c r="Q55" s="6"/>
      <c r="R55" s="6"/>
      <c r="S55" s="6"/>
      <c r="T55" s="137"/>
      <c r="U55" s="138">
        <v>1</v>
      </c>
      <c r="V55" s="137"/>
      <c r="W55" s="138">
        <v>0.95</v>
      </c>
      <c r="X55" s="138"/>
      <c r="Y55" s="66" t="e">
        <f t="shared" si="6"/>
        <v>#DIV/0!</v>
      </c>
      <c r="Z55" s="139" t="e">
        <f t="shared" si="0"/>
        <v>#DIV/0!</v>
      </c>
      <c r="AA55" s="66">
        <v>1</v>
      </c>
      <c r="AB55" s="66">
        <f t="shared" si="4"/>
        <v>1</v>
      </c>
      <c r="AC55" s="139" t="str">
        <f t="shared" si="1"/>
        <v>Satisfactorio</v>
      </c>
      <c r="AD55" s="139"/>
      <c r="AE55" s="66" t="e">
        <f>+AD55/$V55</f>
        <v>#DIV/0!</v>
      </c>
      <c r="AF55" s="139" t="e">
        <f t="shared" si="2"/>
        <v>#DIV/0!</v>
      </c>
      <c r="AG55" s="138"/>
      <c r="AH55" s="66">
        <f t="shared" si="5"/>
        <v>0</v>
      </c>
      <c r="AI55" s="139" t="str">
        <f t="shared" si="3"/>
        <v>En Riesgo</v>
      </c>
      <c r="AJ55" s="39"/>
      <c r="AK55" s="140"/>
    </row>
    <row r="56" spans="1:37" ht="103.5" hidden="1" customHeight="1">
      <c r="A56" s="294"/>
      <c r="B56" s="295"/>
      <c r="C56" s="43" t="s">
        <v>57</v>
      </c>
      <c r="D56" s="49" t="s">
        <v>257</v>
      </c>
      <c r="E56" s="49" t="s">
        <v>258</v>
      </c>
      <c r="F56" s="49" t="s">
        <v>259</v>
      </c>
      <c r="G56" s="6" t="s">
        <v>3</v>
      </c>
      <c r="H56" s="6"/>
      <c r="I56" s="6"/>
      <c r="J56" s="6"/>
      <c r="K56" s="6"/>
      <c r="L56" s="6"/>
      <c r="M56" s="6"/>
      <c r="N56" s="6"/>
      <c r="O56" s="6"/>
      <c r="P56" s="6"/>
      <c r="Q56" s="6"/>
      <c r="R56" s="6"/>
      <c r="S56" s="6"/>
      <c r="T56" s="137"/>
      <c r="U56" s="138">
        <v>1</v>
      </c>
      <c r="V56" s="137"/>
      <c r="W56" s="138">
        <v>1</v>
      </c>
      <c r="X56" s="138"/>
      <c r="Y56" s="66" t="e">
        <f t="shared" si="6"/>
        <v>#DIV/0!</v>
      </c>
      <c r="Z56" s="139" t="e">
        <f t="shared" si="0"/>
        <v>#DIV/0!</v>
      </c>
      <c r="AA56" s="66">
        <v>1</v>
      </c>
      <c r="AB56" s="66">
        <f t="shared" si="4"/>
        <v>1</v>
      </c>
      <c r="AC56" s="139" t="str">
        <f t="shared" si="1"/>
        <v>Satisfactorio</v>
      </c>
      <c r="AD56" s="139"/>
      <c r="AE56" s="66" t="e">
        <f>+AD56/$V56</f>
        <v>#DIV/0!</v>
      </c>
      <c r="AF56" s="139" t="e">
        <f t="shared" si="2"/>
        <v>#DIV/0!</v>
      </c>
      <c r="AG56" s="138"/>
      <c r="AH56" s="66">
        <f t="shared" si="5"/>
        <v>0</v>
      </c>
      <c r="AI56" s="139" t="str">
        <f t="shared" si="3"/>
        <v>En Riesgo</v>
      </c>
      <c r="AJ56" s="39"/>
      <c r="AK56" s="140"/>
    </row>
    <row r="57" spans="1:37" ht="69" hidden="1" customHeight="1">
      <c r="A57" s="260"/>
      <c r="B57" s="263"/>
      <c r="C57" s="44" t="s">
        <v>57</v>
      </c>
      <c r="D57" s="50" t="s">
        <v>260</v>
      </c>
      <c r="E57" s="50" t="s">
        <v>261</v>
      </c>
      <c r="F57" s="50" t="s">
        <v>262</v>
      </c>
      <c r="G57" s="29" t="s">
        <v>1</v>
      </c>
      <c r="H57" s="29"/>
      <c r="I57" s="29"/>
      <c r="J57" s="29"/>
      <c r="K57" s="29"/>
      <c r="L57" s="29"/>
      <c r="M57" s="29"/>
      <c r="N57" s="29"/>
      <c r="O57" s="29"/>
      <c r="P57" s="29"/>
      <c r="Q57" s="29"/>
      <c r="R57" s="29"/>
      <c r="S57" s="29"/>
      <c r="T57" s="141">
        <v>1</v>
      </c>
      <c r="U57" s="141">
        <v>1</v>
      </c>
      <c r="V57" s="141">
        <v>1</v>
      </c>
      <c r="W57" s="141">
        <v>1</v>
      </c>
      <c r="X57" s="141"/>
      <c r="Y57" s="66">
        <f t="shared" si="6"/>
        <v>0</v>
      </c>
      <c r="Z57" s="139" t="str">
        <f t="shared" si="0"/>
        <v>En Riesgo</v>
      </c>
      <c r="AA57" s="66">
        <v>1</v>
      </c>
      <c r="AB57" s="66">
        <f t="shared" si="4"/>
        <v>1</v>
      </c>
      <c r="AC57" s="139" t="str">
        <f t="shared" si="1"/>
        <v>Satisfactorio</v>
      </c>
      <c r="AD57" s="198">
        <v>1</v>
      </c>
      <c r="AE57" s="66">
        <f>+AD57/$V57</f>
        <v>1</v>
      </c>
      <c r="AF57" s="139" t="str">
        <f t="shared" si="2"/>
        <v>Satisfactorio</v>
      </c>
      <c r="AG57" s="141"/>
      <c r="AH57" s="66">
        <f t="shared" si="5"/>
        <v>0</v>
      </c>
      <c r="AI57" s="139" t="str">
        <f t="shared" si="3"/>
        <v>En Riesgo</v>
      </c>
      <c r="AJ57" s="40" t="s">
        <v>263</v>
      </c>
      <c r="AK57" s="142" t="s">
        <v>264</v>
      </c>
    </row>
    <row r="58" spans="1:37" s="120" customFormat="1" ht="102.75" customHeight="1">
      <c r="A58" s="287" t="s">
        <v>265</v>
      </c>
      <c r="B58" s="289" t="s">
        <v>266</v>
      </c>
      <c r="C58" s="116" t="s">
        <v>67</v>
      </c>
      <c r="D58" s="115" t="s">
        <v>267</v>
      </c>
      <c r="E58" s="115" t="s">
        <v>268</v>
      </c>
      <c r="F58" s="115" t="s">
        <v>269</v>
      </c>
      <c r="G58" s="117" t="s">
        <v>3</v>
      </c>
      <c r="H58" s="117"/>
      <c r="I58" s="117"/>
      <c r="J58" s="117"/>
      <c r="K58" s="117"/>
      <c r="L58" s="117"/>
      <c r="M58" s="117"/>
      <c r="N58" s="117"/>
      <c r="O58" s="117" t="s">
        <v>270</v>
      </c>
      <c r="P58" s="117"/>
      <c r="Q58" s="117" t="s">
        <v>270</v>
      </c>
      <c r="R58" s="117"/>
      <c r="S58" s="117" t="s">
        <v>270</v>
      </c>
      <c r="T58" s="129"/>
      <c r="U58" s="73"/>
      <c r="V58" s="129">
        <v>0.89</v>
      </c>
      <c r="W58" s="73">
        <v>0.89</v>
      </c>
      <c r="X58" s="73"/>
      <c r="Y58" s="74" t="e">
        <f>+X58/T58</f>
        <v>#DIV/0!</v>
      </c>
      <c r="Z58" s="75" t="e">
        <f t="shared" si="0"/>
        <v>#DIV/0!</v>
      </c>
      <c r="AA58" s="74">
        <v>1</v>
      </c>
      <c r="AB58" s="74" t="e">
        <f t="shared" si="4"/>
        <v>#DIV/0!</v>
      </c>
      <c r="AC58" s="75" t="e">
        <f t="shared" si="1"/>
        <v>#DIV/0!</v>
      </c>
      <c r="AD58" s="171">
        <f>295/298</f>
        <v>0.98993288590604023</v>
      </c>
      <c r="AE58" s="196">
        <f>+AD58/$V58</f>
        <v>1.1122841414674609</v>
      </c>
      <c r="AF58" s="75" t="str">
        <f t="shared" si="2"/>
        <v>Satisfactorio</v>
      </c>
      <c r="AG58" s="73"/>
      <c r="AH58" s="74">
        <f t="shared" si="5"/>
        <v>0</v>
      </c>
      <c r="AI58" s="75" t="str">
        <f t="shared" si="3"/>
        <v>En Riesgo</v>
      </c>
      <c r="AJ58" s="118" t="s">
        <v>271</v>
      </c>
      <c r="AK58" s="119" t="s">
        <v>272</v>
      </c>
    </row>
    <row r="59" spans="1:37" s="120" customFormat="1" ht="126.75" customHeight="1">
      <c r="A59" s="288"/>
      <c r="B59" s="290"/>
      <c r="C59" s="116" t="s">
        <v>67</v>
      </c>
      <c r="D59" s="131" t="s">
        <v>273</v>
      </c>
      <c r="E59" s="131" t="s">
        <v>274</v>
      </c>
      <c r="F59" s="131" t="s">
        <v>275</v>
      </c>
      <c r="G59" s="132" t="s">
        <v>3</v>
      </c>
      <c r="H59" s="132"/>
      <c r="I59" s="132"/>
      <c r="J59" s="132"/>
      <c r="K59" s="132"/>
      <c r="L59" s="132"/>
      <c r="M59" s="132"/>
      <c r="N59" s="132" t="s">
        <v>270</v>
      </c>
      <c r="O59" s="132" t="s">
        <v>270</v>
      </c>
      <c r="P59" s="132" t="s">
        <v>270</v>
      </c>
      <c r="Q59" s="132" t="s">
        <v>270</v>
      </c>
      <c r="R59" s="132" t="s">
        <v>270</v>
      </c>
      <c r="S59" s="132" t="s">
        <v>270</v>
      </c>
      <c r="T59" s="133"/>
      <c r="U59" s="134"/>
      <c r="V59" s="133">
        <v>0.75</v>
      </c>
      <c r="W59" s="134">
        <v>0.75</v>
      </c>
      <c r="X59" s="134"/>
      <c r="Y59" s="74" t="e">
        <f t="shared" si="6"/>
        <v>#DIV/0!</v>
      </c>
      <c r="Z59" s="75" t="e">
        <f t="shared" si="0"/>
        <v>#DIV/0!</v>
      </c>
      <c r="AA59" s="74">
        <v>-0.03</v>
      </c>
      <c r="AB59" s="74" t="e">
        <f>+AA59/$U59</f>
        <v>#DIV/0!</v>
      </c>
      <c r="AC59" s="75" t="e">
        <f t="shared" si="1"/>
        <v>#DIV/0!</v>
      </c>
      <c r="AD59" s="172">
        <f>(100+75)/2</f>
        <v>87.5</v>
      </c>
      <c r="AE59" s="196">
        <f>+AD59/$V59</f>
        <v>116.66666666666667</v>
      </c>
      <c r="AF59" s="75" t="b">
        <f t="shared" si="2"/>
        <v>0</v>
      </c>
      <c r="AG59" s="134"/>
      <c r="AH59" s="74">
        <f t="shared" si="5"/>
        <v>0</v>
      </c>
      <c r="AI59" s="75" t="str">
        <f t="shared" si="3"/>
        <v>En Riesgo</v>
      </c>
      <c r="AJ59" s="118" t="s">
        <v>276</v>
      </c>
      <c r="AK59" s="130" t="s">
        <v>277</v>
      </c>
    </row>
    <row r="60" spans="1:37" s="120" customFormat="1" ht="103.5" customHeight="1">
      <c r="A60" s="288"/>
      <c r="B60" s="290"/>
      <c r="C60" s="122" t="s">
        <v>42</v>
      </c>
      <c r="D60" s="121" t="s">
        <v>278</v>
      </c>
      <c r="E60" s="121" t="s">
        <v>279</v>
      </c>
      <c r="F60" s="121" t="s">
        <v>280</v>
      </c>
      <c r="G60" s="128" t="s">
        <v>4</v>
      </c>
      <c r="H60" s="132"/>
      <c r="I60" s="132"/>
      <c r="J60" s="132"/>
      <c r="K60" s="132"/>
      <c r="L60" s="132"/>
      <c r="M60" s="132"/>
      <c r="N60" s="132"/>
      <c r="O60" s="132"/>
      <c r="P60" s="132"/>
      <c r="Q60" s="132"/>
      <c r="R60" s="132"/>
      <c r="S60" s="132" t="s">
        <v>270</v>
      </c>
      <c r="T60" s="133"/>
      <c r="U60" s="76"/>
      <c r="V60" s="126"/>
      <c r="W60" s="76">
        <v>0.75</v>
      </c>
      <c r="X60" s="134"/>
      <c r="Y60" s="74"/>
      <c r="Z60" s="75"/>
      <c r="AA60" s="74">
        <v>1</v>
      </c>
      <c r="AB60" s="74"/>
      <c r="AC60" s="75"/>
      <c r="AD60" s="75"/>
      <c r="AE60" s="196" t="e">
        <f>+AD60/$V60</f>
        <v>#DIV/0!</v>
      </c>
      <c r="AF60" s="75"/>
      <c r="AG60" s="134"/>
      <c r="AH60" s="74"/>
      <c r="AI60" s="75"/>
      <c r="AJ60" s="135"/>
      <c r="AK60" s="130"/>
    </row>
    <row r="61" spans="1:37" s="120" customFormat="1" ht="143.25" customHeight="1">
      <c r="A61" s="260"/>
      <c r="B61" s="263"/>
      <c r="C61" s="127" t="s">
        <v>57</v>
      </c>
      <c r="D61" s="114" t="s">
        <v>281</v>
      </c>
      <c r="E61" s="114" t="s">
        <v>282</v>
      </c>
      <c r="F61" s="114" t="s">
        <v>283</v>
      </c>
      <c r="G61" s="128" t="s">
        <v>4</v>
      </c>
      <c r="H61" s="128"/>
      <c r="I61" s="128"/>
      <c r="J61" s="128"/>
      <c r="K61" s="128"/>
      <c r="L61" s="128"/>
      <c r="M61" s="128"/>
      <c r="N61" s="128"/>
      <c r="O61" s="128"/>
      <c r="P61" s="128"/>
      <c r="Q61" s="128"/>
      <c r="R61" s="128"/>
      <c r="S61" s="128" t="s">
        <v>270</v>
      </c>
      <c r="T61" s="77"/>
      <c r="U61" s="77"/>
      <c r="V61" s="77"/>
      <c r="W61" s="78">
        <v>0.75</v>
      </c>
      <c r="X61" s="77"/>
      <c r="Y61" s="74" t="e">
        <f t="shared" si="6"/>
        <v>#DIV/0!</v>
      </c>
      <c r="Z61" s="75" t="e">
        <f t="shared" si="0"/>
        <v>#DIV/0!</v>
      </c>
      <c r="AA61" s="74"/>
      <c r="AB61" s="74" t="e">
        <f t="shared" si="4"/>
        <v>#DIV/0!</v>
      </c>
      <c r="AC61" s="75" t="e">
        <f t="shared" si="1"/>
        <v>#DIV/0!</v>
      </c>
      <c r="AD61" s="75"/>
      <c r="AE61" s="196" t="e">
        <f>+AD61/$V61</f>
        <v>#DIV/0!</v>
      </c>
      <c r="AF61" s="75" t="e">
        <f t="shared" si="2"/>
        <v>#DIV/0!</v>
      </c>
      <c r="AG61" s="78"/>
      <c r="AH61" s="74">
        <f t="shared" si="5"/>
        <v>0</v>
      </c>
      <c r="AI61" s="75" t="str">
        <f t="shared" si="3"/>
        <v>En Riesgo</v>
      </c>
      <c r="AJ61" s="128"/>
      <c r="AK61" s="136"/>
    </row>
    <row r="62" spans="1:37" ht="54.75" customHeight="1">
      <c r="A62" s="214" t="s">
        <v>284</v>
      </c>
      <c r="B62" s="228" t="s">
        <v>285</v>
      </c>
      <c r="C62" s="42" t="s">
        <v>42</v>
      </c>
      <c r="D62" s="48" t="s">
        <v>286</v>
      </c>
      <c r="E62" s="48" t="s">
        <v>287</v>
      </c>
      <c r="F62" s="48" t="s">
        <v>288</v>
      </c>
      <c r="G62" s="20" t="s">
        <v>1</v>
      </c>
      <c r="H62" s="20"/>
      <c r="I62" s="20"/>
      <c r="J62" s="85"/>
      <c r="K62" s="21"/>
      <c r="L62" s="21"/>
      <c r="M62" s="85"/>
      <c r="N62" s="21"/>
      <c r="O62" s="21"/>
      <c r="P62" s="85"/>
      <c r="Q62" s="21"/>
      <c r="R62" s="21"/>
      <c r="S62" s="85"/>
      <c r="T62" s="22">
        <v>0.96</v>
      </c>
      <c r="U62" s="22">
        <v>0.96</v>
      </c>
      <c r="V62" s="22">
        <v>0.96</v>
      </c>
      <c r="W62" s="22">
        <v>0.96</v>
      </c>
      <c r="X62" s="23"/>
      <c r="Y62" s="66">
        <f t="shared" si="6"/>
        <v>0</v>
      </c>
      <c r="Z62" s="67" t="str">
        <f t="shared" si="0"/>
        <v>En Riesgo</v>
      </c>
      <c r="AA62" s="73">
        <v>0.96</v>
      </c>
      <c r="AB62" s="66">
        <f t="shared" si="4"/>
        <v>1</v>
      </c>
      <c r="AC62" s="67" t="str">
        <f t="shared" si="1"/>
        <v>Satisfactorio</v>
      </c>
      <c r="AD62" s="199">
        <v>0.96</v>
      </c>
      <c r="AE62" s="66">
        <f>+AD62/$V62</f>
        <v>1</v>
      </c>
      <c r="AF62" s="67" t="str">
        <f t="shared" si="2"/>
        <v>Satisfactorio</v>
      </c>
      <c r="AG62" s="23"/>
      <c r="AH62" s="66">
        <f t="shared" si="5"/>
        <v>0</v>
      </c>
      <c r="AI62" s="67" t="str">
        <f t="shared" si="3"/>
        <v>En Riesgo</v>
      </c>
      <c r="AJ62" s="105" t="s">
        <v>289</v>
      </c>
      <c r="AK62" s="202" t="s">
        <v>290</v>
      </c>
    </row>
    <row r="63" spans="1:37" ht="55.5" customHeight="1">
      <c r="A63" s="227"/>
      <c r="B63" s="229"/>
      <c r="C63" s="43" t="s">
        <v>42</v>
      </c>
      <c r="D63" s="49" t="s">
        <v>291</v>
      </c>
      <c r="E63" s="49" t="s">
        <v>292</v>
      </c>
      <c r="F63" s="49" t="s">
        <v>293</v>
      </c>
      <c r="G63" s="6" t="s">
        <v>1</v>
      </c>
      <c r="H63" s="6"/>
      <c r="I63" s="6"/>
      <c r="J63" s="83"/>
      <c r="K63" s="7"/>
      <c r="L63" s="7"/>
      <c r="M63" s="83"/>
      <c r="N63" s="7"/>
      <c r="O63" s="7"/>
      <c r="P63" s="83"/>
      <c r="Q63" s="7"/>
      <c r="R63" s="7"/>
      <c r="S63" s="83"/>
      <c r="T63" s="5">
        <v>0.98</v>
      </c>
      <c r="U63" s="5">
        <v>0.98</v>
      </c>
      <c r="V63" s="5">
        <v>0.98</v>
      </c>
      <c r="W63" s="5">
        <v>0.98</v>
      </c>
      <c r="X63" s="19"/>
      <c r="Y63" s="66">
        <f t="shared" si="6"/>
        <v>0</v>
      </c>
      <c r="Z63" s="67" t="str">
        <f t="shared" si="0"/>
        <v>En Riesgo</v>
      </c>
      <c r="AA63" s="76">
        <v>0.79720000000000002</v>
      </c>
      <c r="AB63" s="66">
        <f t="shared" si="4"/>
        <v>0.81346938775510202</v>
      </c>
      <c r="AC63" s="67" t="str">
        <f t="shared" si="1"/>
        <v>Aceptable</v>
      </c>
      <c r="AD63" s="200">
        <v>0.91</v>
      </c>
      <c r="AE63" s="66">
        <f>+AD63/$V63</f>
        <v>0.9285714285714286</v>
      </c>
      <c r="AF63" s="67" t="str">
        <f t="shared" si="2"/>
        <v>Satisfactorio</v>
      </c>
      <c r="AG63" s="19"/>
      <c r="AH63" s="66">
        <f t="shared" si="5"/>
        <v>0</v>
      </c>
      <c r="AI63" s="67" t="str">
        <f t="shared" si="3"/>
        <v>En Riesgo</v>
      </c>
      <c r="AJ63" s="203" t="s">
        <v>294</v>
      </c>
      <c r="AK63" s="204" t="s">
        <v>295</v>
      </c>
    </row>
    <row r="64" spans="1:37" ht="78.75" customHeight="1">
      <c r="A64" s="227"/>
      <c r="B64" s="229"/>
      <c r="C64" s="43" t="s">
        <v>67</v>
      </c>
      <c r="D64" s="55" t="s">
        <v>296</v>
      </c>
      <c r="E64" s="49" t="s">
        <v>297</v>
      </c>
      <c r="F64" s="49" t="s">
        <v>298</v>
      </c>
      <c r="G64" s="6" t="s">
        <v>1</v>
      </c>
      <c r="H64" s="6"/>
      <c r="I64" s="6"/>
      <c r="J64" s="83"/>
      <c r="K64" s="7"/>
      <c r="L64" s="7"/>
      <c r="M64" s="83"/>
      <c r="N64" s="7"/>
      <c r="O64" s="7"/>
      <c r="P64" s="83"/>
      <c r="Q64" s="7"/>
      <c r="R64" s="7"/>
      <c r="S64" s="83"/>
      <c r="T64" s="5">
        <v>0.9</v>
      </c>
      <c r="U64" s="5">
        <v>0.9</v>
      </c>
      <c r="V64" s="5">
        <v>0.9</v>
      </c>
      <c r="W64" s="5">
        <v>0.9</v>
      </c>
      <c r="X64" s="19"/>
      <c r="Y64" s="66">
        <f t="shared" si="6"/>
        <v>0</v>
      </c>
      <c r="Z64" s="67" t="str">
        <f t="shared" si="0"/>
        <v>En Riesgo</v>
      </c>
      <c r="AA64" s="76">
        <v>0.94120000000000004</v>
      </c>
      <c r="AB64" s="66">
        <f t="shared" si="4"/>
        <v>1.0457777777777777</v>
      </c>
      <c r="AC64" s="67" t="str">
        <f t="shared" si="1"/>
        <v>Satisfactorio</v>
      </c>
      <c r="AD64" s="200">
        <v>0.96</v>
      </c>
      <c r="AE64" s="66">
        <f>+AD64/$V64</f>
        <v>1.0666666666666667</v>
      </c>
      <c r="AF64" s="67" t="str">
        <f t="shared" si="2"/>
        <v>Satisfactorio</v>
      </c>
      <c r="AG64" s="19"/>
      <c r="AH64" s="66">
        <f t="shared" si="5"/>
        <v>0</v>
      </c>
      <c r="AI64" s="67" t="str">
        <f t="shared" si="3"/>
        <v>En Riesgo</v>
      </c>
      <c r="AJ64" s="205" t="s">
        <v>299</v>
      </c>
      <c r="AK64" s="204" t="s">
        <v>300</v>
      </c>
    </row>
    <row r="65" spans="1:37" ht="80.25" customHeight="1">
      <c r="A65" s="216"/>
      <c r="B65" s="230"/>
      <c r="C65" s="44" t="s">
        <v>57</v>
      </c>
      <c r="D65" s="50" t="s">
        <v>301</v>
      </c>
      <c r="E65" s="50" t="s">
        <v>302</v>
      </c>
      <c r="F65" s="50" t="s">
        <v>303</v>
      </c>
      <c r="G65" s="25" t="s">
        <v>1</v>
      </c>
      <c r="H65" s="29"/>
      <c r="I65" s="29"/>
      <c r="J65" s="84"/>
      <c r="K65" s="30"/>
      <c r="L65" s="30"/>
      <c r="M65" s="84"/>
      <c r="N65" s="30"/>
      <c r="O65" s="30"/>
      <c r="P65" s="84"/>
      <c r="Q65" s="30"/>
      <c r="R65" s="30"/>
      <c r="S65" s="84"/>
      <c r="T65" s="32">
        <v>0.9</v>
      </c>
      <c r="U65" s="32">
        <v>0.9</v>
      </c>
      <c r="V65" s="32">
        <v>0.9</v>
      </c>
      <c r="W65" s="32">
        <v>0.9</v>
      </c>
      <c r="X65" s="33"/>
      <c r="Y65" s="66">
        <f t="shared" si="6"/>
        <v>0</v>
      </c>
      <c r="Z65" s="67" t="str">
        <f t="shared" si="0"/>
        <v>En Riesgo</v>
      </c>
      <c r="AA65" s="78">
        <v>0.97</v>
      </c>
      <c r="AB65" s="66">
        <f t="shared" si="4"/>
        <v>1.0777777777777777</v>
      </c>
      <c r="AC65" s="67" t="str">
        <f t="shared" si="1"/>
        <v>Satisfactorio</v>
      </c>
      <c r="AD65" s="201">
        <v>0.79</v>
      </c>
      <c r="AE65" s="66">
        <f>+AD65/$V65</f>
        <v>0.87777777777777777</v>
      </c>
      <c r="AF65" s="67" t="str">
        <f t="shared" si="2"/>
        <v>Satisfactorio</v>
      </c>
      <c r="AG65" s="33"/>
      <c r="AH65" s="66">
        <f t="shared" si="5"/>
        <v>0</v>
      </c>
      <c r="AI65" s="67" t="str">
        <f t="shared" si="3"/>
        <v>En Riesgo</v>
      </c>
      <c r="AJ65" s="206" t="s">
        <v>304</v>
      </c>
      <c r="AK65" s="207" t="s">
        <v>305</v>
      </c>
    </row>
    <row r="66" spans="1:37" ht="96.75" customHeight="1">
      <c r="A66" s="79" t="s">
        <v>306</v>
      </c>
      <c r="B66" s="80" t="s">
        <v>307</v>
      </c>
      <c r="C66" s="42" t="s">
        <v>42</v>
      </c>
      <c r="D66" s="48" t="s">
        <v>308</v>
      </c>
      <c r="E66" s="48" t="s">
        <v>309</v>
      </c>
      <c r="F66" s="48" t="s">
        <v>310</v>
      </c>
      <c r="G66" s="81" t="s">
        <v>4</v>
      </c>
      <c r="H66" s="20"/>
      <c r="I66" s="20"/>
      <c r="J66" s="21"/>
      <c r="K66" s="21"/>
      <c r="L66" s="20"/>
      <c r="M66" s="20"/>
      <c r="N66" s="20"/>
      <c r="O66" s="20"/>
      <c r="P66" s="20"/>
      <c r="Q66" s="21"/>
      <c r="R66" s="21"/>
      <c r="S66" s="85"/>
      <c r="T66" s="22">
        <v>1</v>
      </c>
      <c r="U66" s="22">
        <v>1</v>
      </c>
      <c r="V66" s="22">
        <v>1</v>
      </c>
      <c r="W66" s="22">
        <v>1</v>
      </c>
      <c r="X66" s="23"/>
      <c r="Y66" s="66">
        <f t="shared" si="6"/>
        <v>0</v>
      </c>
      <c r="Z66" s="67" t="str">
        <f t="shared" si="0"/>
        <v>En Riesgo</v>
      </c>
      <c r="AA66" s="66"/>
      <c r="AB66" s="66">
        <f t="shared" si="4"/>
        <v>0</v>
      </c>
      <c r="AC66" s="67" t="str">
        <f t="shared" si="1"/>
        <v>En Riesgo</v>
      </c>
      <c r="AD66" s="67"/>
      <c r="AE66" s="66">
        <f>+AD66/$V66</f>
        <v>0</v>
      </c>
      <c r="AF66" s="67" t="str">
        <f t="shared" si="2"/>
        <v>En Riesgo</v>
      </c>
      <c r="AG66" s="23"/>
      <c r="AH66" s="66">
        <f t="shared" si="5"/>
        <v>0</v>
      </c>
      <c r="AI66" s="67" t="str">
        <f t="shared" si="3"/>
        <v>En Riesgo</v>
      </c>
      <c r="AJ66" s="37"/>
      <c r="AK66" s="38"/>
    </row>
    <row r="67" spans="1:37" ht="70.5" customHeight="1">
      <c r="A67" s="59" t="s">
        <v>311</v>
      </c>
      <c r="B67" s="60"/>
      <c r="C67" s="57" t="s">
        <v>42</v>
      </c>
      <c r="D67" s="58" t="s">
        <v>312</v>
      </c>
      <c r="E67" s="58" t="s">
        <v>313</v>
      </c>
      <c r="F67" s="58" t="s">
        <v>314</v>
      </c>
      <c r="G67" s="6" t="s">
        <v>1</v>
      </c>
      <c r="H67" s="25"/>
      <c r="I67" s="25"/>
      <c r="J67" s="86"/>
      <c r="K67" s="26"/>
      <c r="L67" s="26"/>
      <c r="M67" s="86"/>
      <c r="N67" s="26"/>
      <c r="O67" s="26"/>
      <c r="P67" s="86"/>
      <c r="Q67" s="26"/>
      <c r="R67" s="26"/>
      <c r="S67" s="86"/>
      <c r="T67" s="27">
        <v>1</v>
      </c>
      <c r="U67" s="27">
        <v>1</v>
      </c>
      <c r="V67" s="27">
        <v>1</v>
      </c>
      <c r="W67" s="27">
        <v>1</v>
      </c>
      <c r="X67" s="28"/>
      <c r="Y67" s="66">
        <f t="shared" si="6"/>
        <v>0</v>
      </c>
      <c r="Z67" s="67" t="str">
        <f t="shared" si="0"/>
        <v>En Riesgo</v>
      </c>
      <c r="AA67" s="66">
        <v>0.95709999999999995</v>
      </c>
      <c r="AB67" s="66">
        <f t="shared" si="4"/>
        <v>0.95709999999999995</v>
      </c>
      <c r="AC67" s="67" t="str">
        <f t="shared" si="1"/>
        <v>Satisfactorio</v>
      </c>
      <c r="AD67" s="177">
        <f>299/299*1</f>
        <v>1</v>
      </c>
      <c r="AE67" s="66">
        <f>+AD67/$V67</f>
        <v>1</v>
      </c>
      <c r="AF67" s="67" t="str">
        <f t="shared" si="2"/>
        <v>Satisfactorio</v>
      </c>
      <c r="AG67" s="28"/>
      <c r="AH67" s="66">
        <f>+AG67/$W67</f>
        <v>0</v>
      </c>
      <c r="AI67" s="67" t="str">
        <f t="shared" si="3"/>
        <v>En Riesgo</v>
      </c>
      <c r="AJ67" s="109" t="s">
        <v>315</v>
      </c>
      <c r="AK67" s="110" t="s">
        <v>316</v>
      </c>
    </row>
    <row r="68" spans="1:37">
      <c r="A68" s="219" t="s">
        <v>317</v>
      </c>
      <c r="B68" s="220"/>
      <c r="C68" s="221"/>
      <c r="D68" s="237"/>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9"/>
    </row>
    <row r="69" spans="1:37" s="2" customFormat="1" ht="24" customHeight="1">
      <c r="A69" s="222" t="s">
        <v>318</v>
      </c>
      <c r="B69" s="223"/>
      <c r="C69" s="224"/>
      <c r="D69" s="222" t="s">
        <v>319</v>
      </c>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4"/>
      <c r="AK69" s="11" t="s">
        <v>320</v>
      </c>
    </row>
    <row r="70" spans="1:37" s="3" customFormat="1" ht="12.75" customHeight="1">
      <c r="A70" s="217" t="s">
        <v>321</v>
      </c>
      <c r="B70" s="217"/>
      <c r="C70" s="217"/>
      <c r="D70" s="211" t="s">
        <v>322</v>
      </c>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3"/>
      <c r="AJ70" s="12" t="s">
        <v>323</v>
      </c>
      <c r="AK70" s="12" t="s">
        <v>324</v>
      </c>
    </row>
    <row r="71" spans="1:37" s="2" customFormat="1" ht="48" customHeight="1">
      <c r="A71" s="218">
        <v>0</v>
      </c>
      <c r="B71" s="218"/>
      <c r="C71" s="218"/>
      <c r="D71" s="208" t="s">
        <v>325</v>
      </c>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10"/>
      <c r="AJ71" s="13">
        <v>44399</v>
      </c>
      <c r="AK71" s="6">
        <v>1</v>
      </c>
    </row>
    <row r="72" spans="1:37" s="2" customFormat="1" ht="48" customHeight="1">
      <c r="A72" s="218">
        <v>1</v>
      </c>
      <c r="B72" s="218"/>
      <c r="C72" s="218"/>
      <c r="D72" s="208" t="s">
        <v>326</v>
      </c>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10"/>
      <c r="AJ72" s="13">
        <v>44768</v>
      </c>
      <c r="AK72" s="6">
        <v>2</v>
      </c>
    </row>
  </sheetData>
  <autoFilter ref="A7:BE72" xr:uid="{A4C941AA-73DF-4078-A08D-F39A98DC101E}">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autoFilter>
  <mergeCells count="63">
    <mergeCell ref="A50:A57"/>
    <mergeCell ref="B50:B57"/>
    <mergeCell ref="B42:B44"/>
    <mergeCell ref="A45:A47"/>
    <mergeCell ref="B45:B47"/>
    <mergeCell ref="A48:A49"/>
    <mergeCell ref="B48:B49"/>
    <mergeCell ref="AL21:AM21"/>
    <mergeCell ref="AL19:AM19"/>
    <mergeCell ref="AL23:AM23"/>
    <mergeCell ref="A35:A37"/>
    <mergeCell ref="A31:A34"/>
    <mergeCell ref="B31:B34"/>
    <mergeCell ref="B35:B37"/>
    <mergeCell ref="AL22:AM22"/>
    <mergeCell ref="A72:C72"/>
    <mergeCell ref="D72:AI72"/>
    <mergeCell ref="AK7:AK8"/>
    <mergeCell ref="A7:A8"/>
    <mergeCell ref="G7:G8"/>
    <mergeCell ref="H7:S7"/>
    <mergeCell ref="C7:C8"/>
    <mergeCell ref="B7:B8"/>
    <mergeCell ref="E7:E8"/>
    <mergeCell ref="F7:F8"/>
    <mergeCell ref="D7:D8"/>
    <mergeCell ref="X7:AI7"/>
    <mergeCell ref="AJ7:AJ8"/>
    <mergeCell ref="T7:W7"/>
    <mergeCell ref="A58:A61"/>
    <mergeCell ref="B58:B61"/>
    <mergeCell ref="D68:AK68"/>
    <mergeCell ref="D69:AJ69"/>
    <mergeCell ref="A1:C6"/>
    <mergeCell ref="AK1:AK6"/>
    <mergeCell ref="D1:AJ2"/>
    <mergeCell ref="D3:AJ4"/>
    <mergeCell ref="D5:AJ6"/>
    <mergeCell ref="A9:A12"/>
    <mergeCell ref="B9:B12"/>
    <mergeCell ref="B13:B15"/>
    <mergeCell ref="A16:A17"/>
    <mergeCell ref="A38:A41"/>
    <mergeCell ref="B38:B41"/>
    <mergeCell ref="A62:A65"/>
    <mergeCell ref="B62:B65"/>
    <mergeCell ref="A42:A44"/>
    <mergeCell ref="D71:AI71"/>
    <mergeCell ref="D70:AI70"/>
    <mergeCell ref="A13:A15"/>
    <mergeCell ref="A70:C70"/>
    <mergeCell ref="A71:C71"/>
    <mergeCell ref="A68:C68"/>
    <mergeCell ref="A69:C69"/>
    <mergeCell ref="B16:B17"/>
    <mergeCell ref="A18:A20"/>
    <mergeCell ref="B18:B20"/>
    <mergeCell ref="A21:A23"/>
    <mergeCell ref="B21:B23"/>
    <mergeCell ref="A24:A26"/>
    <mergeCell ref="B24:B26"/>
    <mergeCell ref="A27:A30"/>
    <mergeCell ref="B27:B30"/>
  </mergeCells>
  <phoneticPr fontId="2" type="noConversion"/>
  <conditionalFormatting sqref="Z9:Z67 AI9:AI34 AC38:AD61 AF38:AF67 AI38:AI67 AF9:AF34 AC9:AD34 AC66:AD67 AC62:AC65">
    <cfRule type="containsText" dxfId="5" priority="454" operator="containsText" text="En Riesgo">
      <formula>NOT(ISERROR(SEARCH("En Riesgo",Z9)))</formula>
    </cfRule>
    <cfRule type="containsText" dxfId="4" priority="455" operator="containsText" text="Aceptable">
      <formula>NOT(ISERROR(SEARCH("Aceptable",Z9)))</formula>
    </cfRule>
    <cfRule type="containsText" dxfId="3" priority="456" operator="containsText" text="Satisfactorio">
      <formula>NOT(ISERROR(SEARCH("Satisfactorio",Z9)))</formula>
    </cfRule>
  </conditionalFormatting>
  <conditionalFormatting sqref="AC35:AC37 AI35:AI37">
    <cfRule type="containsText" dxfId="2" priority="1" operator="containsText" text="En Riesgo">
      <formula>NOT(ISERROR(SEARCH("En Riesgo",AC35)))</formula>
    </cfRule>
    <cfRule type="containsText" dxfId="1" priority="2" operator="containsText" text="Aceptable">
      <formula>NOT(ISERROR(SEARCH("Aceptable",AC35)))</formula>
    </cfRule>
    <cfRule type="containsText" dxfId="0" priority="3" operator="containsText" text="Satisfactorio">
      <formula>NOT(ISERROR(SEARCH("Satisfactorio",AC35)))</formula>
    </cfRule>
  </conditionalFormatting>
  <dataValidations count="4">
    <dataValidation type="list" allowBlank="1" showInputMessage="1" showErrorMessage="1" sqref="G17:G20 G41 G44 G66 G60:G61" xr:uid="{E7D12943-9652-4F7E-B125-9C608F780ACA}">
      <formula1>$BE$4:$BE$4</formula1>
    </dataValidation>
    <dataValidation type="list" allowBlank="1" showInputMessage="1" showErrorMessage="1" sqref="G42 G62:G65 G14:G15 G45:G53 G21:G40 G67 G9 G12 G57" xr:uid="{5EAC37BD-DF71-4F1D-8388-9680F034A53F}">
      <formula1>$BE$2:$BE$2</formula1>
    </dataValidation>
    <dataValidation type="list" allowBlank="1" showInputMessage="1" showErrorMessage="1" sqref="G13 G16 G43 G10 G54:G56 G58:G59" xr:uid="{C3C5D264-E0F8-48A6-9513-DD879D3ED54B}">
      <formula1>$BE$3:$BE$3</formula1>
    </dataValidation>
    <dataValidation type="custom" errorStyle="warning" allowBlank="1" showInputMessage="1" showErrorMessage="1" error="¿Esta seguro de modicar la celda?_x000a__x000a_Recuerde que la celda contiene una fórmula, si la modifica perdera los datos." sqref="Z9:Z67 AI9:AI67 AF38:AF67 AD27:AD34 AF9:AF34 AC9:AC37 AD9:AD25 AC38:AC67 AD38:AD61 AD66:AD67" xr:uid="{1323B297-1A70-45A0-8DDE-DE6B54840449}">
      <formula1>""</formula1>
    </dataValidation>
  </dataValidations>
  <hyperlinks>
    <hyperlink ref="AK58" r:id="rId1" xr:uid="{8BC8C39C-25A3-4BAF-8675-4E94EEC74517}"/>
    <hyperlink ref="AK42" r:id="rId2" xr:uid="{54DE55B4-6114-4DED-97E6-E89BD2B95129}"/>
    <hyperlink ref="AK45" r:id="rId3" display="https://unproteccion-my.sharepoint.com/personal/sandy_castro_unp_gov_co/_layouts/15/onedrive.aspx?id=%2Fsites%2Fsg%2Fgt%2FTesoreria%2FTESORERIA%202024%2FPROCEDIMIENTO%20PAC%202024&amp;listurl=https%3A%2F%2Funproteccion%2Esharepoint%2Ecom%2Fsites%2Fsg%2Fgt%2FTesoreria&amp;viewid=7dc0835c%2D9e84%2D4b9e%2D907e%2Db7acf70dccb7&amp;view=0" xr:uid="{21B8F420-8B0E-475A-98DD-1F1D33D2533D}"/>
    <hyperlink ref="AK46" r:id="rId4" xr:uid="{CCA9E598-836D-4CF7-8A43-82C89D98A514}"/>
    <hyperlink ref="AK47" r:id="rId5" xr:uid="{32BE051D-A093-48D8-8306-77F49E3F7F64}"/>
    <hyperlink ref="AK48" r:id="rId6" display="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xr:uid="{C8D90BF0-26CB-44D3-9477-BF67BF1F267E}"/>
    <hyperlink ref="AK49" r:id="rId7" display="https://unproteccion-my.sharepoint.com/personal/andres_segura_unp_gov_co/_layouts/15/onedrive.aspx?id=%2Fpersonal%2Fandres%5Fsegura%5Funp%5Fgov%5Fco%2FDocuments%2FINDICADORES%20DE%20PROCESO%202024%2FIII%20Trimestre%2FCONTRATOS&amp;ct=1729092754115&amp;or=OWA%2DNT%2DMail&amp;cid=4d09e47b%2Dff3c%2Db6b8%2Dbf53%2D9ad2ad8c2105&amp;ga=1" xr:uid="{33FEC313-4AC0-4645-B952-77695FCEF869}"/>
    <hyperlink ref="AK53" r:id="rId8" xr:uid="{CE67759C-18D8-4552-8B31-664CD5571B36}"/>
    <hyperlink ref="AK50" r:id="rId9" xr:uid="{AE2E2AC3-9691-42EB-9B45-4FC6D018C09E}"/>
    <hyperlink ref="AK52" r:id="rId10" xr:uid="{1FC9E0A4-DA81-40C9-831F-CA82E6E9F5E1}"/>
    <hyperlink ref="AK57" r:id="rId11" xr:uid="{A7939712-6FCA-4093-8AEC-80D54B690707}"/>
    <hyperlink ref="AK51" r:id="rId12" xr:uid="{E6C198A8-F711-4BC2-AB22-E925871D39AB}"/>
    <hyperlink ref="AK62" r:id="rId13" display="https://unproteccion.sharepoint.com/sites/oapi/ggti/ggti/Forms/AllItems.aspx?id=%2Fsites%2Foapi%2Fggti%2Fggti%2F2023%2F09%2E%20Gesti%C3%B3n%20de%20Informaci%C3%B3n%2FReportes%2FINDICADORES%2FPROCESO%2F2024%2F01%20Porcentaje%20de%20atenci%C3%B3n%20de%20solicitudes%20de%20Soporte%20T%C3%A9cnico%20relacionados%20con%20la%20plataforma%20tecnol%C3%B3gica%2FIII%20TRIMESTRE%202024&amp;viewid=50c86437%2D069c%2D4dfa%2D8a20%2D60371ab601a5" xr:uid="{17926349-3501-4B8F-8EDE-5C420DE18CEE}"/>
    <hyperlink ref="AK63" r:id="rId14" display="https://unproteccion.sharepoint.com/sites/oapi/ggti/ggti/Forms/AllItems.aspx?id=%2Fsites%2Foapi%2Fggti%2Fggti%2F2023%2F09%2E%20Gesti%C3%B3n%20de%20Informaci%C3%B3n%2FReportes%2FINDICADORES%2FPROCESO%2F2024%2F02%20Porcentaje%20de%20disponibilidad%20de%20la%20servicios%20tecnol%C3%B3gicos%2FIII%20TRIMESTRE%202024&amp;viewid=50c86437%2D069c%2D4dfa%2D8a20%2D60371ab601a5" xr:uid="{E976D407-316B-4E3B-B6B0-A1FC11D419A2}"/>
    <hyperlink ref="AK64" r:id="rId15" display="https://unproteccion.sharepoint.com/sites/oapi/ggti/ggti/Forms/AllItems.aspx?id=%2Fsites%2Foapi%2Fggti%2Fggti%2F2023%2F09%2E%20Gesti%C3%B3n%20de%20Informaci%C3%B3n%2FReportes%2FINDICADORES%2FPROCESO%2F2024%2F03%20Porcentaje%20de%20atenci%C3%B3n%20%20solicitudes%20de%20Soporte%20T%C3%A9cnico%20en%20los%20t%C3%A9rminos%20establecidos%2FIII%20TRIMESTRE%202024&amp;viewid=50c86437%2D069c%2D4dfa%2D8a20%2D60371ab601a5" xr:uid="{730BB9A9-52F5-4A02-9C9C-ACD29D82814D}"/>
  </hyperlinks>
  <pageMargins left="0.7" right="0.7" top="0.75" bottom="0.75" header="0.3" footer="0.3"/>
  <pageSetup paperSize="9" scale="11"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595E-A690-4165-8AE3-285DF2C01C65}">
  <dimension ref="A2:B4"/>
  <sheetViews>
    <sheetView workbookViewId="0">
      <selection activeCell="A9" sqref="A9"/>
    </sheetView>
  </sheetViews>
  <sheetFormatPr defaultColWidth="11.42578125" defaultRowHeight="15"/>
  <sheetData>
    <row r="2" spans="1:2">
      <c r="A2">
        <f>+A4+A3</f>
        <v>25</v>
      </c>
    </row>
    <row r="3" spans="1:2">
      <c r="A3">
        <v>19</v>
      </c>
      <c r="B3">
        <f>(A3/A2)*100</f>
        <v>76</v>
      </c>
    </row>
    <row r="4" spans="1:2">
      <c r="A4">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5B94-E29B-476A-BA42-1A6540612D6D}">
  <dimension ref="G11"/>
  <sheetViews>
    <sheetView topLeftCell="A5" workbookViewId="0">
      <selection activeCell="G11" sqref="G11"/>
    </sheetView>
  </sheetViews>
  <sheetFormatPr defaultColWidth="11.42578125" defaultRowHeight="15"/>
  <cols>
    <col min="7" max="7" width="76.42578125" customWidth="1"/>
  </cols>
  <sheetData>
    <row r="11" spans="7:7" ht="409.5">
      <c r="G11" s="47" t="s">
        <v>327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FEDF-817D-423E-AE87-143384F41CFE}">
  <dimension ref="A1:I21"/>
  <sheetViews>
    <sheetView view="pageBreakPreview" topLeftCell="A5" zoomScale="130" zoomScaleNormal="100" zoomScaleSheetLayoutView="130" workbookViewId="0">
      <selection activeCell="E20" sqref="E20:I20"/>
    </sheetView>
  </sheetViews>
  <sheetFormatPr defaultColWidth="11.42578125" defaultRowHeight="15"/>
  <cols>
    <col min="5" max="9" width="32.28515625" customWidth="1"/>
  </cols>
  <sheetData>
    <row r="1" spans="1:9">
      <c r="A1" s="301" t="s">
        <v>328</v>
      </c>
      <c r="B1" s="301"/>
      <c r="C1" s="301"/>
      <c r="D1" s="301"/>
      <c r="E1" s="301"/>
      <c r="F1" s="301"/>
      <c r="G1" s="301"/>
      <c r="H1" s="301"/>
      <c r="I1" s="301"/>
    </row>
    <row r="2" spans="1:9">
      <c r="A2" s="301" t="s">
        <v>329</v>
      </c>
      <c r="B2" s="301"/>
      <c r="C2" s="301"/>
      <c r="D2" s="301"/>
      <c r="E2" s="301" t="s">
        <v>330</v>
      </c>
      <c r="F2" s="301"/>
      <c r="G2" s="301"/>
      <c r="H2" s="301"/>
      <c r="I2" s="301"/>
    </row>
    <row r="3" spans="1:9">
      <c r="A3" s="297" t="s">
        <v>331</v>
      </c>
      <c r="B3" s="297"/>
      <c r="C3" s="297"/>
      <c r="D3" s="297"/>
      <c r="E3" s="298" t="s">
        <v>332</v>
      </c>
      <c r="F3" s="298"/>
      <c r="G3" s="298"/>
      <c r="H3" s="298"/>
      <c r="I3" s="298"/>
    </row>
    <row r="4" spans="1:9">
      <c r="A4" s="297" t="s">
        <v>7</v>
      </c>
      <c r="B4" s="297"/>
      <c r="C4" s="297"/>
      <c r="D4" s="297"/>
      <c r="E4" s="298" t="s">
        <v>333</v>
      </c>
      <c r="F4" s="298"/>
      <c r="G4" s="298"/>
      <c r="H4" s="298"/>
      <c r="I4" s="298"/>
    </row>
    <row r="5" spans="1:9" ht="31.5" customHeight="1">
      <c r="A5" s="299" t="s">
        <v>334</v>
      </c>
      <c r="B5" s="299"/>
      <c r="C5" s="299"/>
      <c r="D5" s="299"/>
      <c r="E5" s="302" t="s">
        <v>335</v>
      </c>
      <c r="F5" s="302"/>
      <c r="G5" s="302"/>
      <c r="H5" s="302"/>
      <c r="I5" s="302"/>
    </row>
    <row r="6" spans="1:9">
      <c r="A6" s="297" t="s">
        <v>336</v>
      </c>
      <c r="B6" s="297"/>
      <c r="C6" s="297"/>
      <c r="D6" s="297"/>
      <c r="E6" s="298" t="s">
        <v>337</v>
      </c>
      <c r="F6" s="298"/>
      <c r="G6" s="298"/>
      <c r="H6" s="298"/>
      <c r="I6" s="298"/>
    </row>
    <row r="7" spans="1:9">
      <c r="A7" s="297" t="s">
        <v>338</v>
      </c>
      <c r="B7" s="297"/>
      <c r="C7" s="297"/>
      <c r="D7" s="297"/>
      <c r="E7" s="298" t="s">
        <v>339</v>
      </c>
      <c r="F7" s="298"/>
      <c r="G7" s="298"/>
      <c r="H7" s="298"/>
      <c r="I7" s="298"/>
    </row>
    <row r="8" spans="1:9">
      <c r="A8" s="297" t="s">
        <v>11</v>
      </c>
      <c r="B8" s="297"/>
      <c r="C8" s="297"/>
      <c r="D8" s="297"/>
      <c r="E8" s="298" t="s">
        <v>340</v>
      </c>
      <c r="F8" s="298"/>
      <c r="G8" s="298"/>
      <c r="H8" s="298"/>
      <c r="I8" s="298"/>
    </row>
    <row r="9" spans="1:9">
      <c r="A9" s="297" t="s">
        <v>12</v>
      </c>
      <c r="B9" s="297"/>
      <c r="C9" s="297"/>
      <c r="D9" s="297"/>
      <c r="E9" s="298" t="s">
        <v>341</v>
      </c>
      <c r="F9" s="298"/>
      <c r="G9" s="298"/>
      <c r="H9" s="298"/>
      <c r="I9" s="298"/>
    </row>
    <row r="10" spans="1:9">
      <c r="A10" s="297" t="s">
        <v>13</v>
      </c>
      <c r="B10" s="297"/>
      <c r="C10" s="297"/>
      <c r="D10" s="297"/>
      <c r="E10" s="298" t="s">
        <v>342</v>
      </c>
      <c r="F10" s="298"/>
      <c r="G10" s="298"/>
      <c r="H10" s="298"/>
      <c r="I10" s="298"/>
    </row>
    <row r="11" spans="1:9">
      <c r="A11" s="297" t="s">
        <v>14</v>
      </c>
      <c r="B11" s="297"/>
      <c r="C11" s="297"/>
      <c r="D11" s="297"/>
      <c r="E11" s="298" t="s">
        <v>343</v>
      </c>
      <c r="F11" s="298"/>
      <c r="G11" s="298"/>
      <c r="H11" s="298"/>
      <c r="I11" s="298"/>
    </row>
    <row r="12" spans="1:9">
      <c r="A12" s="297" t="s">
        <v>15</v>
      </c>
      <c r="B12" s="297"/>
      <c r="C12" s="297"/>
      <c r="D12" s="297"/>
      <c r="E12" s="298" t="s">
        <v>344</v>
      </c>
      <c r="F12" s="298"/>
      <c r="G12" s="298"/>
      <c r="H12" s="298"/>
      <c r="I12" s="298"/>
    </row>
    <row r="13" spans="1:9">
      <c r="A13" s="297" t="s">
        <v>345</v>
      </c>
      <c r="B13" s="297"/>
      <c r="C13" s="297"/>
      <c r="D13" s="297"/>
      <c r="E13" s="298" t="s">
        <v>346</v>
      </c>
      <c r="F13" s="298"/>
      <c r="G13" s="298"/>
      <c r="H13" s="298"/>
      <c r="I13" s="298"/>
    </row>
    <row r="14" spans="1:9">
      <c r="A14" s="297" t="s">
        <v>347</v>
      </c>
      <c r="B14" s="297"/>
      <c r="C14" s="297"/>
      <c r="D14" s="297"/>
      <c r="E14" s="298" t="s">
        <v>348</v>
      </c>
      <c r="F14" s="298"/>
      <c r="G14" s="298"/>
      <c r="H14" s="298"/>
      <c r="I14" s="298"/>
    </row>
    <row r="15" spans="1:9">
      <c r="A15" s="297" t="s">
        <v>349</v>
      </c>
      <c r="B15" s="297"/>
      <c r="C15" s="297"/>
      <c r="D15" s="297"/>
      <c r="E15" s="298" t="s">
        <v>350</v>
      </c>
      <c r="F15" s="298"/>
      <c r="G15" s="298"/>
      <c r="H15" s="298"/>
      <c r="I15" s="298"/>
    </row>
    <row r="16" spans="1:9">
      <c r="A16" s="297" t="s">
        <v>351</v>
      </c>
      <c r="B16" s="297"/>
      <c r="C16" s="297"/>
      <c r="D16" s="297"/>
      <c r="E16" s="298" t="s">
        <v>352</v>
      </c>
      <c r="F16" s="298"/>
      <c r="G16" s="298"/>
      <c r="H16" s="298"/>
      <c r="I16" s="298"/>
    </row>
    <row r="17" spans="1:9" ht="30.75" customHeight="1">
      <c r="A17" s="299" t="s">
        <v>35</v>
      </c>
      <c r="B17" s="299"/>
      <c r="C17" s="299"/>
      <c r="D17" s="299"/>
      <c r="E17" s="302" t="s">
        <v>353</v>
      </c>
      <c r="F17" s="302"/>
      <c r="G17" s="302"/>
      <c r="H17" s="302"/>
      <c r="I17" s="302"/>
    </row>
    <row r="18" spans="1:9" ht="38.25" customHeight="1">
      <c r="A18" s="299" t="s">
        <v>36</v>
      </c>
      <c r="B18" s="299"/>
      <c r="C18" s="299"/>
      <c r="D18" s="299"/>
      <c r="E18" s="303" t="s">
        <v>354</v>
      </c>
      <c r="F18" s="303"/>
      <c r="G18" s="303"/>
      <c r="H18" s="303"/>
      <c r="I18" s="303"/>
    </row>
    <row r="19" spans="1:9" ht="30" customHeight="1">
      <c r="A19" s="299" t="s">
        <v>355</v>
      </c>
      <c r="B19" s="299"/>
      <c r="C19" s="299"/>
      <c r="D19" s="299"/>
      <c r="E19" s="302" t="s">
        <v>356</v>
      </c>
      <c r="F19" s="302"/>
      <c r="G19" s="302"/>
      <c r="H19" s="302"/>
      <c r="I19" s="302"/>
    </row>
    <row r="20" spans="1:9" ht="34.5" customHeight="1">
      <c r="A20" s="299" t="s">
        <v>17</v>
      </c>
      <c r="B20" s="299"/>
      <c r="C20" s="299"/>
      <c r="D20" s="299"/>
      <c r="E20" s="302" t="s">
        <v>357</v>
      </c>
      <c r="F20" s="302"/>
      <c r="G20" s="302"/>
      <c r="H20" s="302"/>
      <c r="I20" s="302"/>
    </row>
    <row r="21" spans="1:9" ht="26.25" customHeight="1">
      <c r="A21" s="299" t="s">
        <v>358</v>
      </c>
      <c r="B21" s="299"/>
      <c r="C21" s="299"/>
      <c r="D21" s="299"/>
      <c r="E21" s="300" t="s">
        <v>359</v>
      </c>
      <c r="F21" s="300"/>
      <c r="G21" s="300"/>
      <c r="H21" s="300"/>
      <c r="I21" s="300"/>
    </row>
  </sheetData>
  <mergeCells count="41">
    <mergeCell ref="A20:D20"/>
    <mergeCell ref="E20:I20"/>
    <mergeCell ref="A17:D17"/>
    <mergeCell ref="E17:I17"/>
    <mergeCell ref="A18:D18"/>
    <mergeCell ref="E18:I18"/>
    <mergeCell ref="A19:D19"/>
    <mergeCell ref="E19:I19"/>
    <mergeCell ref="A14:D14"/>
    <mergeCell ref="E14:I14"/>
    <mergeCell ref="A15:D15"/>
    <mergeCell ref="E15:I15"/>
    <mergeCell ref="A16:D16"/>
    <mergeCell ref="E16:I16"/>
    <mergeCell ref="A11:D11"/>
    <mergeCell ref="E11:I11"/>
    <mergeCell ref="A12:D12"/>
    <mergeCell ref="E12:I12"/>
    <mergeCell ref="A13:D13"/>
    <mergeCell ref="E13:I13"/>
    <mergeCell ref="E8:I8"/>
    <mergeCell ref="A9:D9"/>
    <mergeCell ref="E9:I9"/>
    <mergeCell ref="A10:D10"/>
    <mergeCell ref="E10:I10"/>
    <mergeCell ref="A4:D4"/>
    <mergeCell ref="E4:I4"/>
    <mergeCell ref="A21:D21"/>
    <mergeCell ref="E21:I21"/>
    <mergeCell ref="A1:I1"/>
    <mergeCell ref="A2:D2"/>
    <mergeCell ref="E2:I2"/>
    <mergeCell ref="A3:D3"/>
    <mergeCell ref="E3:I3"/>
    <mergeCell ref="A5:D5"/>
    <mergeCell ref="E5:I5"/>
    <mergeCell ref="A6:D6"/>
    <mergeCell ref="E6:I6"/>
    <mergeCell ref="A7:D7"/>
    <mergeCell ref="E7:I7"/>
    <mergeCell ref="A8:D8"/>
  </mergeCells>
  <pageMargins left="0.7" right="0.7" top="0.75" bottom="0.75" header="0.3" footer="0.3"/>
  <pageSetup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F261471-9D15-4261-894E-069CC9E685C2}"/>
</file>

<file path=customXml/itemProps2.xml><?xml version="1.0" encoding="utf-8"?>
<ds:datastoreItem xmlns:ds="http://schemas.openxmlformats.org/officeDocument/2006/customXml" ds:itemID="{407095D5-4CC0-4707-8D7F-39172202F28C}"/>
</file>

<file path=customXml/itemProps3.xml><?xml version="1.0" encoding="utf-8"?>
<ds:datastoreItem xmlns:ds="http://schemas.openxmlformats.org/officeDocument/2006/customXml" ds:itemID="{5BDD83A5-B367-42E3-BE38-A893B3C346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msi</dc:creator>
  <cp:keywords/>
  <dc:description/>
  <cp:lastModifiedBy>Jiranli Daniela Galvan Navarro</cp:lastModifiedBy>
  <cp:revision/>
  <dcterms:created xsi:type="dcterms:W3CDTF">2020-08-21T14:11:59Z</dcterms:created>
  <dcterms:modified xsi:type="dcterms:W3CDTF">2025-02-25T16:13:35Z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SIP_Label_b0c896e5-fe32-4984-9bf3-650686060f97_Enabled">
    <vt:lpwstr>true</vt:lpwstr>
  </property>
  <property fmtid="{D5CDD505-2E9C-101B-9397-08002B2CF9AE}" pid="4" name="MSIP_Label_b0c896e5-fe32-4984-9bf3-650686060f97_SetDate">
    <vt:lpwstr>2024-04-26T21:20:32Z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5e027c79-a896-4f2a-8064-12938fc527ce</vt:lpwstr>
  </property>
  <property fmtid="{D5CDD505-2E9C-101B-9397-08002B2CF9AE}" pid="9" name="MSIP_Label_b0c896e5-fe32-4984-9bf3-650686060f97_ContentBits">
    <vt:lpwstr>0</vt:lpwstr>
  </property>
</Properties>
</file>