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iliana.villamizar\Documents\AÑO 2019\"/>
    </mc:Choice>
  </mc:AlternateContent>
  <xr:revisionPtr revIDLastSave="0" documentId="8_{0DBAC7F2-F920-4AE4-BA7F-E1FD61FF959F}" xr6:coauthVersionLast="41" xr6:coauthVersionMax="41" xr10:uidLastSave="{00000000-0000-0000-0000-000000000000}"/>
  <bookViews>
    <workbookView xWindow="-120" yWindow="-120" windowWidth="29040" windowHeight="15840" firstSheet="2" activeTab="2" xr2:uid="{AB2E78E4-474E-46E2-97E4-671AC79D81F2}"/>
  </bookViews>
  <sheets>
    <sheet name="Hoja2" sheetId="2" r:id="rId1"/>
    <sheet name="Hoja3" sheetId="5" r:id="rId2"/>
    <sheet name="SUPERVISIÓN" sheetId="4" r:id="rId3"/>
    <sheet name="VIÁTICOS" sheetId="8" r:id="rId4"/>
    <sheet name="Hoja4" sheetId="6" state="hidden" r:id="rId5"/>
    <sheet name="Hoja5" sheetId="7" state="hidden" r:id="rId6"/>
    <sheet name="RELACION MEM" sheetId="3" state="hidden" r:id="rId7"/>
  </sheets>
  <definedNames>
    <definedName name="_xlnm.Print_Area" localSheetId="0">Hoja2!$A$1:$I$88</definedName>
    <definedName name="_xlnm.Print_Area" localSheetId="2">SUPERVISIÓN!$A$1:$K$205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190" i="4" l="1"/>
  <c r="E202" i="4" l="1"/>
  <c r="F113" i="4"/>
  <c r="F78" i="4" l="1"/>
  <c r="F188" i="4" l="1"/>
  <c r="E192" i="4"/>
  <c r="F148" i="4" l="1"/>
  <c r="E82" i="4" l="1"/>
  <c r="C26" i="8" l="1"/>
  <c r="E40" i="4" l="1"/>
  <c r="F36" i="4"/>
  <c r="H149" i="4" l="1"/>
  <c r="G149" i="4"/>
  <c r="E153" i="4" l="1"/>
  <c r="C13" i="8" l="1"/>
  <c r="C14" i="8" l="1"/>
  <c r="C19" i="8"/>
  <c r="C20" i="8" s="1"/>
  <c r="E193" i="4" l="1"/>
  <c r="E152" i="4" l="1"/>
  <c r="E83" i="4" l="1"/>
  <c r="C28" i="8" l="1"/>
  <c r="C34" i="8" l="1"/>
  <c r="C7" i="8"/>
  <c r="C29" i="8" l="1"/>
  <c r="I149" i="4" l="1"/>
  <c r="E41" i="4" l="1"/>
  <c r="C6" i="8" l="1"/>
  <c r="C35" i="8" l="1"/>
  <c r="C8" i="8" l="1"/>
  <c r="C39" i="8" s="1"/>
  <c r="E203" i="4" s="1"/>
  <c r="E204" i="4" s="1"/>
  <c r="F100" i="4" l="1"/>
  <c r="E117" i="4" l="1"/>
  <c r="E118" i="4"/>
  <c r="E200" i="4"/>
  <c r="E199" i="4"/>
  <c r="F6" i="6"/>
  <c r="F5" i="6"/>
  <c r="E7" i="6"/>
  <c r="E6" i="6"/>
  <c r="E5" i="6"/>
  <c r="D7" i="6"/>
  <c r="D6" i="6"/>
  <c r="K4" i="6" l="1"/>
  <c r="L4" i="6"/>
  <c r="D5" i="6"/>
  <c r="J4" i="6" s="1"/>
  <c r="C7" i="6"/>
  <c r="C6" i="6"/>
  <c r="C5" i="6"/>
  <c r="I4" i="6" l="1"/>
  <c r="E126" i="4" l="1"/>
  <c r="E91" i="4"/>
  <c r="E113" i="4" s="1"/>
  <c r="E49" i="4"/>
  <c r="E161" i="4"/>
  <c r="E188" i="4" s="1"/>
  <c r="E9" i="4"/>
  <c r="E78" i="4" l="1"/>
  <c r="E81" i="4" s="1"/>
  <c r="E191" i="4"/>
  <c r="E148" i="4"/>
  <c r="E151" i="4" s="1"/>
  <c r="E116" i="4"/>
  <c r="E36" i="4"/>
  <c r="E39" i="4" s="1"/>
  <c r="E198" i="4" l="1"/>
  <c r="F48" i="2"/>
  <c r="G44" i="2"/>
  <c r="G85" i="2" l="1"/>
  <c r="F85" i="2"/>
  <c r="G66" i="2"/>
  <c r="G27" i="2" l="1"/>
  <c r="G12" i="2"/>
  <c r="F87" i="2" l="1"/>
  <c r="F66" i="2"/>
  <c r="F68" i="2" l="1"/>
  <c r="F44" i="2" l="1"/>
  <c r="F27" i="2" l="1"/>
  <c r="F12" i="2"/>
</calcChain>
</file>

<file path=xl/sharedStrings.xml><?xml version="1.0" encoding="utf-8"?>
<sst xmlns="http://schemas.openxmlformats.org/spreadsheetml/2006/main" count="918" uniqueCount="253">
  <si>
    <t>FACTURA No</t>
  </si>
  <si>
    <t>PERIODO FACTURADO</t>
  </si>
  <si>
    <t xml:space="preserve">FECHA DE LA FACTURA </t>
  </si>
  <si>
    <t>CONCEPTO</t>
  </si>
  <si>
    <t xml:space="preserve">GIRO A FIDUCIA </t>
  </si>
  <si>
    <t xml:space="preserve">GASTOS REEMBOLSABLES </t>
  </si>
  <si>
    <t>GIRO FIDUCIA</t>
  </si>
  <si>
    <t>03/01/2019 - 31/01/2019</t>
  </si>
  <si>
    <t>Giro Fiducia Reembolsables</t>
  </si>
  <si>
    <t>01/02/2019 - 28/02/2019</t>
  </si>
  <si>
    <t>03/01/2019 - 18/01/2019</t>
  </si>
  <si>
    <t>Gastos reembolsables</t>
  </si>
  <si>
    <t>19/01/2019 - 25/01/2019</t>
  </si>
  <si>
    <t>26/01/2019 - 31/01/2019</t>
  </si>
  <si>
    <t>01/08/2019 - 08/02/2019</t>
  </si>
  <si>
    <t>09/02/2019 - 15/02/2019</t>
  </si>
  <si>
    <t>16/02/2019 - 22/02/2019</t>
  </si>
  <si>
    <t>23/02/2019 - 28/02/2019 Reporte 1</t>
  </si>
  <si>
    <t>23/02/2019 - 28/02/2019 Reporte 2</t>
  </si>
  <si>
    <t>CONTRATO 021 ZONA 5 U.T PROTECCION COLOMBIA 4-16</t>
  </si>
  <si>
    <t>MEM</t>
  </si>
  <si>
    <t>MEM19-00000657</t>
  </si>
  <si>
    <t>MEM19-00003135</t>
  </si>
  <si>
    <t>CONTRATO 018 ZONA 2 U.T SEGURIDAD INTEGRAL</t>
  </si>
  <si>
    <t>GIRO A FIDUCIA</t>
  </si>
  <si>
    <t>03/01/2019-07/01/2019</t>
  </si>
  <si>
    <t>08/01/2019-15/02/2019</t>
  </si>
  <si>
    <t>16/02/2019-19/02/2019</t>
  </si>
  <si>
    <t>20/02/2019-27/02/2019</t>
  </si>
  <si>
    <t>MEM/INFORME</t>
  </si>
  <si>
    <t>026-19</t>
  </si>
  <si>
    <t>022-19</t>
  </si>
  <si>
    <t>005-19</t>
  </si>
  <si>
    <t>012-19</t>
  </si>
  <si>
    <t>019-19</t>
  </si>
  <si>
    <t>CONTRATO 019 ZONA 3 U.T SEGURIDAD INTEGRAL</t>
  </si>
  <si>
    <t>GIRO  A FIDUCIA</t>
  </si>
  <si>
    <t>03/01/2019-25/01/2019</t>
  </si>
  <si>
    <t>010-19</t>
  </si>
  <si>
    <t>014-19</t>
  </si>
  <si>
    <t>26/01/2019-14/02/2019</t>
  </si>
  <si>
    <t>15/02/2019-25/02/2019</t>
  </si>
  <si>
    <t>018-19</t>
  </si>
  <si>
    <t>023-19</t>
  </si>
  <si>
    <t>26/02/2019-28/02/2019</t>
  </si>
  <si>
    <t>SI</t>
  </si>
  <si>
    <t>NO</t>
  </si>
  <si>
    <t>CONTRATO 020 ZONA 4 U.T ISVI-SEVICOL</t>
  </si>
  <si>
    <t>03/01/2019 - 09/01/2019</t>
  </si>
  <si>
    <t>10/01/2019 - 16/01/2019</t>
  </si>
  <si>
    <t>17/01/2019 - 23/01/2019</t>
  </si>
  <si>
    <t>24/01/2019-21/02/2019</t>
  </si>
  <si>
    <t>249-18</t>
  </si>
  <si>
    <t>251-18</t>
  </si>
  <si>
    <t>011-19</t>
  </si>
  <si>
    <t>ZONA</t>
  </si>
  <si>
    <t>VLR MEM</t>
  </si>
  <si>
    <t>VALOR GIRADO</t>
  </si>
  <si>
    <t>FECHA MEM</t>
  </si>
  <si>
    <t>FECHA GIRO</t>
  </si>
  <si>
    <t>CONTRATO</t>
  </si>
  <si>
    <t>018</t>
  </si>
  <si>
    <t>019</t>
  </si>
  <si>
    <t>020</t>
  </si>
  <si>
    <t>VALOR FALTANTE EN FIDUCIA</t>
  </si>
  <si>
    <t>CONTRATO 017 ZONA 1 U.T PROTECCION COLOMBIA 4-16</t>
  </si>
  <si>
    <t>MEMORANDO INFORME</t>
  </si>
  <si>
    <t xml:space="preserve">GASTOS REMBOLSABLES </t>
  </si>
  <si>
    <t>007-19</t>
  </si>
  <si>
    <t>03/01/2019 - 18/03/2019</t>
  </si>
  <si>
    <t>008-19</t>
  </si>
  <si>
    <t>009-19</t>
  </si>
  <si>
    <t>015-19</t>
  </si>
  <si>
    <t>01/02/2019 - 08/02/2019</t>
  </si>
  <si>
    <t>024-19</t>
  </si>
  <si>
    <t>025-19</t>
  </si>
  <si>
    <t>030-19</t>
  </si>
  <si>
    <t>TOTAL</t>
  </si>
  <si>
    <t>SALDO EN FIDUCIA</t>
  </si>
  <si>
    <t>002-19</t>
  </si>
  <si>
    <t>004-19</t>
  </si>
  <si>
    <t>013-19</t>
  </si>
  <si>
    <t>016-19</t>
  </si>
  <si>
    <t>020-19</t>
  </si>
  <si>
    <t>021-19</t>
  </si>
  <si>
    <t>028-19</t>
  </si>
  <si>
    <t>032-19</t>
  </si>
  <si>
    <t>28/02/2019 Reporte 1</t>
  </si>
  <si>
    <t>28/02/2019 Reporte 2</t>
  </si>
  <si>
    <t>031-19</t>
  </si>
  <si>
    <t>029-19</t>
  </si>
  <si>
    <t>PENDIENTE</t>
  </si>
  <si>
    <t>22/02/2019-25/02/2019</t>
  </si>
  <si>
    <t>23/02/2019 - 28/02/2019 Reporte 3</t>
  </si>
  <si>
    <t>FECHA GIRO/DISPERSION FIDUCIA</t>
  </si>
  <si>
    <t>033-19</t>
  </si>
  <si>
    <t>MEM19-00009280</t>
  </si>
  <si>
    <t>GIRADO/DISPERSADO</t>
  </si>
  <si>
    <t>27/02/2019-28/02/2019</t>
  </si>
  <si>
    <t>SALDO AL 30/04/2019</t>
  </si>
  <si>
    <t>NUEVO SALDO INFORMADO X ISVI</t>
  </si>
  <si>
    <t>º</t>
  </si>
  <si>
    <t>CONTRATO 556 ZONA 1 UT PROTECCIÓN 2019</t>
  </si>
  <si>
    <t>MARZO</t>
  </si>
  <si>
    <t>ABRIL</t>
  </si>
  <si>
    <t>MEM19-00011694</t>
  </si>
  <si>
    <t>MEM19-00011696</t>
  </si>
  <si>
    <t>01/04/2019-05/04/2019</t>
  </si>
  <si>
    <t>01/03/2019-31/03/2019</t>
  </si>
  <si>
    <t>FECHA APROBACIÓN BASE</t>
  </si>
  <si>
    <t>FECHA GIRO A FIDUCIA</t>
  </si>
  <si>
    <t>CONTRATO 557 ZONA 2 UT ESQUEMAS DE PROTECCIÓN 20/20</t>
  </si>
  <si>
    <t>01/03/2019-31/03/2019 REP 1</t>
  </si>
  <si>
    <t>01/03/2019-31/03/2019 REP 2</t>
  </si>
  <si>
    <t>OBSERVACIONES</t>
  </si>
  <si>
    <t>CONTRATO 558 ZONA 3 SEVICOL</t>
  </si>
  <si>
    <t>CONTRATO 559 ZONA 4 UT ESQUEMAS DE PROTECCIÓN 20/20</t>
  </si>
  <si>
    <t>CONTRATO 560 ZONA 5 UT LEGACY &amp; PROTECTION 2019</t>
  </si>
  <si>
    <t>06/04/2019-12/04/2019</t>
  </si>
  <si>
    <t>RECIBIDO PARA REVISIÓN</t>
  </si>
  <si>
    <t>13/04/2019-19/04/2019</t>
  </si>
  <si>
    <t>01/04/2019-30/04/2019 REP 1</t>
  </si>
  <si>
    <t>20/04/2019-30/04/2019 REP 1</t>
  </si>
  <si>
    <t>20/04/2019-30/04/2019 REP 2</t>
  </si>
  <si>
    <t>01/04/2019-05/04/2019 REP 1</t>
  </si>
  <si>
    <t>06/04/2019-12/04/2019 REP 1</t>
  </si>
  <si>
    <t>13/04/2019-19/04/2019 REP 1</t>
  </si>
  <si>
    <t>01/04/2019-05/04/2019 REP 2</t>
  </si>
  <si>
    <t>01/04/2019-30/04/2019 REP 2</t>
  </si>
  <si>
    <t>06/04/2019-12/04/2019 REP 2</t>
  </si>
  <si>
    <t>01/04/2019-30/04/2019 REP 3</t>
  </si>
  <si>
    <t>01/03/2019-31/03/2019 REP 3</t>
  </si>
  <si>
    <t>13/04/2019-19/04/2019 REP 2</t>
  </si>
  <si>
    <t>MAYO</t>
  </si>
  <si>
    <t>SEGUIMIENTO GASTOS REEMBOLSABLES</t>
  </si>
  <si>
    <t>MEM19-00013852</t>
  </si>
  <si>
    <t>01/05/2019-31/05/2019 REP 1</t>
  </si>
  <si>
    <t>20/04/2019-30/04/2019 REP 4</t>
  </si>
  <si>
    <t>20/04/2019-30/04/2019 REP 3</t>
  </si>
  <si>
    <t>01/03/2019-31/03/2019 REP 4</t>
  </si>
  <si>
    <t>01/04/2019-30/04/2019 REP 4</t>
  </si>
  <si>
    <t>01/05/2019-10/05/2019 REP 1</t>
  </si>
  <si>
    <t>01/05/2019-31/05/2019 REP 2</t>
  </si>
  <si>
    <t>01/05/2019-10/05/2019</t>
  </si>
  <si>
    <t>JUNIO</t>
  </si>
  <si>
    <t>MEM19-00015352</t>
  </si>
  <si>
    <t>11/05/2019-17/05/2019</t>
  </si>
  <si>
    <t>18/05/2019-24/05/2019</t>
  </si>
  <si>
    <t>25/05/2019-31/05/2019</t>
  </si>
  <si>
    <t>01/05/2019-31/05/2019 REP 3</t>
  </si>
  <si>
    <t>25/05/2019-31/05/2019 REP 1</t>
  </si>
  <si>
    <t>25/05/2019-31/05/2019 REP 2</t>
  </si>
  <si>
    <t>01/06/2019-30/06/2019 REP 1</t>
  </si>
  <si>
    <t>01/06/2019-30/06/2019 REP 2</t>
  </si>
  <si>
    <t>01/06/2019-07/06/2019</t>
  </si>
  <si>
    <t>VALORES APROBADOS A LA FECHA</t>
  </si>
  <si>
    <t>DISPERSADOS A LA FECHA</t>
  </si>
  <si>
    <t>01/06/2019-30/06/2019 REP 3</t>
  </si>
  <si>
    <t>08/06/2019-14/06/2019</t>
  </si>
  <si>
    <t>ABRIL (2)</t>
  </si>
  <si>
    <t>MARZO (2)</t>
  </si>
  <si>
    <t>15/06/2019-21/06/2019</t>
  </si>
  <si>
    <t>01/05/2019-31/05/2019 REP 4</t>
  </si>
  <si>
    <t>JULIO</t>
  </si>
  <si>
    <t>MEM19-00018949</t>
  </si>
  <si>
    <t>FECHA DE DISPERSIÓN (PAGO)</t>
  </si>
  <si>
    <t>01/06/2019-30/06/2019 REP 4</t>
  </si>
  <si>
    <t>BASES RECIBIDAS POR GRUPO CONTROL DESPLAZAMIENTOS ESQUEMAS PROTECTIVOS</t>
  </si>
  <si>
    <t>REPORTE</t>
  </si>
  <si>
    <t>22/06/2019-30/06/2019</t>
  </si>
  <si>
    <t>01/07/2019-12/07/2019</t>
  </si>
  <si>
    <t>20/07/2019-26/07/2019</t>
  </si>
  <si>
    <t>27/07/2019-31/07/2019</t>
  </si>
  <si>
    <t>13/07/2019-19/07/2019</t>
  </si>
  <si>
    <t>VALOR</t>
  </si>
  <si>
    <t>01/07/2019-31/07/2019 REP 1</t>
  </si>
  <si>
    <t>01/08/2019-09/08/2019</t>
  </si>
  <si>
    <t>22/06/2019-30/06/2019 REP 1</t>
  </si>
  <si>
    <t>22/06/2019-30/06/2019 REP 2</t>
  </si>
  <si>
    <t>TOTAL VIÁTICOS EN REVISIÓN</t>
  </si>
  <si>
    <t>ESTE VALOR ESTÁ SUJETO A VERIFICACIÓN POR PARTE DEL GRUPO DE DESPLAZAMIENTOS Y POR LA REVISIÓN DE SUPERVISIÓN FINANCIERA</t>
  </si>
  <si>
    <t>TOTAL GIRADO A LA FIDUCIARIA</t>
  </si>
  <si>
    <t>TOTAL APROBADO</t>
  </si>
  <si>
    <t>TOTAL DISPERSADO (PAGADO)</t>
  </si>
  <si>
    <t>TOTAL GIRADO A FIDUCIA</t>
  </si>
  <si>
    <t>TOTAL APROBADO POR SUPER. FINAN.</t>
  </si>
  <si>
    <t>BALANCE TODAS LAS ZONAS</t>
  </si>
  <si>
    <t>TOTAL EN REVISIÓN SUPER. FINAN</t>
  </si>
  <si>
    <t>TOTAL EN REVISIÓN GRUPO DESPLAZAM</t>
  </si>
  <si>
    <t>TOTAL EN REVISIÓN UNP</t>
  </si>
  <si>
    <t>BALANCE ZONA 1</t>
  </si>
  <si>
    <t>BALANCE ZONA 2</t>
  </si>
  <si>
    <t>BALANCE ZONA 3</t>
  </si>
  <si>
    <t>BALANCE ZONA 4</t>
  </si>
  <si>
    <t>BALANCE ZONA 5</t>
  </si>
  <si>
    <t>UTP-7</t>
  </si>
  <si>
    <t>UTP-8</t>
  </si>
  <si>
    <t>UTP-9</t>
  </si>
  <si>
    <t>UTP-10</t>
  </si>
  <si>
    <t>UTP-11</t>
  </si>
  <si>
    <t>UTP-12</t>
  </si>
  <si>
    <t>UTP-13</t>
  </si>
  <si>
    <t>UTP-16</t>
  </si>
  <si>
    <t>UTP-19</t>
  </si>
  <si>
    <t>UTP-15</t>
  </si>
  <si>
    <t>UTP-14</t>
  </si>
  <si>
    <t>UTP-24</t>
  </si>
  <si>
    <t>UTP-20</t>
  </si>
  <si>
    <t>UTP-21</t>
  </si>
  <si>
    <t>UTP-25</t>
  </si>
  <si>
    <t>UTP-28</t>
  </si>
  <si>
    <t>UTP-32</t>
  </si>
  <si>
    <t>UTP-33</t>
  </si>
  <si>
    <t>UTP-35</t>
  </si>
  <si>
    <t>UTP-38</t>
  </si>
  <si>
    <t>01/07/2019-31/07/2019 REP 2</t>
  </si>
  <si>
    <t>10/08/2019-16/08/2019</t>
  </si>
  <si>
    <t>01/07/2019-19/07/2019</t>
  </si>
  <si>
    <t>01/08/2019-31/08/2019 REP 1</t>
  </si>
  <si>
    <t>En revisión grupo de desplazamientos</t>
  </si>
  <si>
    <t>BOG 900</t>
  </si>
  <si>
    <t>BOG 646</t>
  </si>
  <si>
    <t>BOG 667</t>
  </si>
  <si>
    <t>BOG 778</t>
  </si>
  <si>
    <t>BOG 719</t>
  </si>
  <si>
    <t>BOG 750</t>
  </si>
  <si>
    <t>BOG 794</t>
  </si>
  <si>
    <t>BOG 799</t>
  </si>
  <si>
    <t>BOG 960</t>
  </si>
  <si>
    <t>BOG 1028</t>
  </si>
  <si>
    <t>BOG 981</t>
  </si>
  <si>
    <t>BOG 978</t>
  </si>
  <si>
    <t>BOG 1071</t>
  </si>
  <si>
    <t>BOG 1095</t>
  </si>
  <si>
    <t>01/06/2019-30/06/2019 REP 5</t>
  </si>
  <si>
    <t>01/07/2019-31/07/2019 REP 3</t>
  </si>
  <si>
    <t>01/08/2019-31/08/2019 REP 2</t>
  </si>
  <si>
    <t>17/08/2019-23/08/2019</t>
  </si>
  <si>
    <t>EN TRÁMITE</t>
  </si>
  <si>
    <t>01/07/2019-31/07/2019 REP 4</t>
  </si>
  <si>
    <t>01/06/2019-30/06/2019 REP 6</t>
  </si>
  <si>
    <t>01/08/2019-31/08/2019 REP 3</t>
  </si>
  <si>
    <t>01/08/2019-31/08/2019 REP 4</t>
  </si>
  <si>
    <t>En revisión grupo desplazamientos</t>
  </si>
  <si>
    <t>27/07/2019-31/07/2019 REP 2</t>
  </si>
  <si>
    <t>01/07/2019-31/07/2019 REP5</t>
  </si>
  <si>
    <t>BOG 1157</t>
  </si>
  <si>
    <t>BOG 1098</t>
  </si>
  <si>
    <t>En revisión supervisión financiera</t>
  </si>
  <si>
    <t>AGOSTO</t>
  </si>
  <si>
    <t>MEM19-00020704</t>
  </si>
  <si>
    <t>CORTE: 16 DE SEPTIEMBRE DE 2019</t>
  </si>
  <si>
    <t>27/07/2019-31/07/2019 REP 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</si>
</sst>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_-* #,##0.00\ _€_-;\-* #,##0.00\ _€_-;_-* &quot;-&quot;??\ _€_-;_-@_-"/>
    <numFmt numFmtId="165" formatCode="_-* #,##0\ _€_-;\-* #,##0\ _€_-;_-* &quot;-&quot;??\ _€_-;_-@_-"/>
    <numFmt numFmtId="166" formatCode="#,##0_ ;\-#,##0\ 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b/>
      <sz val="16"/>
      <color theme="1"/>
      <name val="Calibri"/>
      <family val="2"/>
      <scheme val="minor"/>
    </font>
    <font>
      <sz val="11"/>
      <name val="Calibri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rgb="FF000000"/>
      <name val="Calibri"/>
      <family val="2"/>
    </font>
    <font>
      <sz val="8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86">
    <xf numFmtId="0" fontId="0" fillId="0" borderId="0" xfId="0"/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14" fontId="4" fillId="0" borderId="1" xfId="0" applyNumberFormat="1" applyFont="1" applyFill="1" applyBorder="1" applyAlignment="1">
      <alignment horizontal="center" vertical="center" wrapText="1"/>
    </xf>
    <xf numFmtId="0" fontId="2" fillId="0" borderId="0" xfId="0" applyFont="1"/>
    <xf numFmtId="0" fontId="2" fillId="0" borderId="1" xfId="0" applyFont="1" applyBorder="1" applyAlignment="1">
      <alignment horizontal="center" vertical="center"/>
    </xf>
    <xf numFmtId="0" fontId="0" fillId="0" borderId="1" xfId="0" applyBorder="1"/>
    <xf numFmtId="3" fontId="3" fillId="0" borderId="1" xfId="0" applyNumberFormat="1" applyFont="1" applyFill="1" applyBorder="1" applyAlignment="1">
      <alignment horizontal="center" vertical="center" wrapText="1"/>
    </xf>
    <xf numFmtId="3" fontId="0" fillId="0" borderId="0" xfId="0" applyNumberFormat="1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14" fontId="0" fillId="0" borderId="1" xfId="0" applyNumberFormat="1" applyBorder="1" applyAlignment="1">
      <alignment horizontal="center"/>
    </xf>
    <xf numFmtId="165" fontId="6" fillId="0" borderId="1" xfId="1" applyNumberFormat="1" applyFont="1" applyBorder="1" applyAlignment="1">
      <alignment horizontal="center" vertical="center" wrapText="1"/>
    </xf>
    <xf numFmtId="3" fontId="0" fillId="0" borderId="1" xfId="0" applyNumberFormat="1" applyBorder="1"/>
    <xf numFmtId="14" fontId="6" fillId="0" borderId="1" xfId="0" applyNumberFormat="1" applyFont="1" applyBorder="1" applyAlignment="1">
      <alignment horizontal="center" vertical="center" wrapText="1"/>
    </xf>
    <xf numFmtId="3" fontId="2" fillId="0" borderId="1" xfId="0" applyNumberFormat="1" applyFont="1" applyBorder="1"/>
    <xf numFmtId="0" fontId="7" fillId="0" borderId="1" xfId="0" applyFont="1" applyBorder="1" applyAlignment="1">
      <alignment horizontal="right"/>
    </xf>
    <xf numFmtId="165" fontId="0" fillId="0" borderId="0" xfId="0" applyNumberFormat="1"/>
    <xf numFmtId="0" fontId="8" fillId="2" borderId="1" xfId="0" applyFont="1" applyFill="1" applyBorder="1" applyAlignment="1">
      <alignment horizontal="right"/>
    </xf>
    <xf numFmtId="3" fontId="8" fillId="2" borderId="1" xfId="0" applyNumberFormat="1" applyFont="1" applyFill="1" applyBorder="1" applyAlignment="1">
      <alignment horizontal="right"/>
    </xf>
    <xf numFmtId="0" fontId="4" fillId="0" borderId="1" xfId="0" applyFont="1" applyBorder="1" applyAlignment="1">
      <alignment horizontal="center" vertical="center" wrapText="1"/>
    </xf>
    <xf numFmtId="14" fontId="4" fillId="0" borderId="1" xfId="0" applyNumberFormat="1" applyFont="1" applyBorder="1" applyAlignment="1">
      <alignment horizontal="center" vertical="center" wrapText="1"/>
    </xf>
    <xf numFmtId="164" fontId="4" fillId="0" borderId="1" xfId="1" applyNumberFormat="1" applyFont="1" applyBorder="1" applyAlignment="1">
      <alignment horizontal="center" vertical="center" wrapText="1"/>
    </xf>
    <xf numFmtId="3" fontId="2" fillId="0" borderId="2" xfId="0" applyNumberFormat="1" applyFont="1" applyBorder="1"/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  <xf numFmtId="15" fontId="0" fillId="0" borderId="1" xfId="0" applyNumberFormat="1" applyBorder="1" applyAlignment="1">
      <alignment horizontal="center"/>
    </xf>
    <xf numFmtId="3" fontId="0" fillId="0" borderId="3" xfId="0" applyNumberFormat="1" applyBorder="1"/>
    <xf numFmtId="14" fontId="0" fillId="0" borderId="1" xfId="0" applyNumberFormat="1" applyBorder="1"/>
    <xf numFmtId="0" fontId="0" fillId="0" borderId="1" xfId="0" quotePrefix="1" applyBorder="1" applyAlignment="1">
      <alignment horizontal="center"/>
    </xf>
    <xf numFmtId="3" fontId="0" fillId="2" borderId="1" xfId="0" applyNumberFormat="1" applyFill="1" applyBorder="1"/>
    <xf numFmtId="14" fontId="0" fillId="2" borderId="1" xfId="0" applyNumberFormat="1" applyFill="1" applyBorder="1"/>
    <xf numFmtId="0" fontId="0" fillId="2" borderId="1" xfId="0" quotePrefix="1" applyFill="1" applyBorder="1" applyAlignment="1">
      <alignment horizontal="center"/>
    </xf>
    <xf numFmtId="3" fontId="0" fillId="3" borderId="1" xfId="0" applyNumberFormat="1" applyFill="1" applyBorder="1"/>
    <xf numFmtId="14" fontId="0" fillId="3" borderId="1" xfId="0" applyNumberFormat="1" applyFill="1" applyBorder="1"/>
    <xf numFmtId="0" fontId="0" fillId="3" borderId="1" xfId="0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3" fontId="0" fillId="0" borderId="0" xfId="0" applyNumberFormat="1" applyAlignment="1">
      <alignment horizontal="center"/>
    </xf>
    <xf numFmtId="3" fontId="0" fillId="0" borderId="1" xfId="0" quotePrefix="1" applyNumberFormat="1" applyBorder="1" applyAlignment="1">
      <alignment horizontal="center"/>
    </xf>
    <xf numFmtId="3" fontId="0" fillId="3" borderId="1" xfId="0" applyNumberFormat="1" applyFill="1" applyBorder="1" applyAlignment="1">
      <alignment horizontal="center"/>
    </xf>
    <xf numFmtId="3" fontId="0" fillId="2" borderId="1" xfId="0" quotePrefix="1" applyNumberFormat="1" applyFill="1" applyBorder="1" applyAlignment="1">
      <alignment horizontal="center"/>
    </xf>
    <xf numFmtId="0" fontId="10" fillId="0" borderId="0" xfId="0" applyFont="1"/>
    <xf numFmtId="3" fontId="10" fillId="0" borderId="0" xfId="0" applyNumberFormat="1" applyFont="1"/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5" fontId="4" fillId="0" borderId="1" xfId="1" applyNumberFormat="1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164" fontId="9" fillId="0" borderId="1" xfId="0" applyNumberFormat="1" applyFont="1" applyBorder="1" applyAlignment="1">
      <alignment horizontal="right"/>
    </xf>
    <xf numFmtId="0" fontId="11" fillId="0" borderId="3" xfId="0" applyFont="1" applyBorder="1" applyAlignment="1">
      <alignment horizontal="center" vertical="center" wrapText="1"/>
    </xf>
    <xf numFmtId="43" fontId="9" fillId="0" borderId="5" xfId="0" applyNumberFormat="1" applyFont="1" applyBorder="1"/>
    <xf numFmtId="164" fontId="9" fillId="0" borderId="1" xfId="0" applyNumberFormat="1" applyFont="1" applyBorder="1"/>
    <xf numFmtId="43" fontId="2" fillId="0" borderId="0" xfId="0" applyNumberFormat="1" applyFont="1" applyAlignment="1">
      <alignment horizontal="center"/>
    </xf>
    <xf numFmtId="0" fontId="0" fillId="0" borderId="1" xfId="0" applyBorder="1" applyAlignment="1">
      <alignment horizontal="center" wrapText="1"/>
    </xf>
    <xf numFmtId="0" fontId="0" fillId="0" borderId="0" xfId="0" applyBorder="1"/>
    <xf numFmtId="0" fontId="0" fillId="0" borderId="0" xfId="0" applyBorder="1" applyAlignment="1">
      <alignment horizontal="center"/>
    </xf>
    <xf numFmtId="14" fontId="0" fillId="0" borderId="0" xfId="0" applyNumberFormat="1" applyBorder="1" applyAlignment="1">
      <alignment horizontal="center"/>
    </xf>
    <xf numFmtId="0" fontId="7" fillId="0" borderId="0" xfId="0" applyFont="1" applyBorder="1" applyAlignment="1">
      <alignment horizontal="right"/>
    </xf>
    <xf numFmtId="3" fontId="0" fillId="0" borderId="0" xfId="0" applyNumberFormat="1" applyBorder="1"/>
    <xf numFmtId="0" fontId="0" fillId="0" borderId="1" xfId="0" applyFill="1" applyBorder="1"/>
    <xf numFmtId="164" fontId="9" fillId="0" borderId="2" xfId="0" applyNumberFormat="1" applyFont="1" applyBorder="1" applyAlignment="1">
      <alignment horizontal="right"/>
    </xf>
    <xf numFmtId="164" fontId="9" fillId="0" borderId="2" xfId="0" applyNumberFormat="1" applyFont="1" applyBorder="1" applyAlignment="1"/>
    <xf numFmtId="0" fontId="0" fillId="0" borderId="1" xfId="0" applyBorder="1" applyAlignment="1">
      <alignment horizontal="center" vertical="center"/>
    </xf>
    <xf numFmtId="0" fontId="11" fillId="0" borderId="0" xfId="0" applyFont="1" applyBorder="1" applyAlignment="1">
      <alignment horizontal="center" vertical="center" wrapText="1"/>
    </xf>
    <xf numFmtId="43" fontId="9" fillId="0" borderId="0" xfId="0" applyNumberFormat="1" applyFont="1" applyBorder="1" applyAlignment="1">
      <alignment vertical="center"/>
    </xf>
    <xf numFmtId="3" fontId="7" fillId="0" borderId="0" xfId="0" applyNumberFormat="1" applyFont="1" applyBorder="1"/>
    <xf numFmtId="164" fontId="0" fillId="0" borderId="0" xfId="0" applyNumberFormat="1"/>
    <xf numFmtId="3" fontId="2" fillId="0" borderId="0" xfId="0" applyNumberFormat="1" applyFont="1" applyBorder="1"/>
    <xf numFmtId="0" fontId="3" fillId="0" borderId="0" xfId="0" applyFont="1" applyFill="1" applyBorder="1" applyAlignment="1">
      <alignment horizontal="center" vertical="center" wrapText="1"/>
    </xf>
    <xf numFmtId="14" fontId="4" fillId="0" borderId="0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0" fillId="0" borderId="0" xfId="0" applyFill="1" applyBorder="1"/>
    <xf numFmtId="0" fontId="0" fillId="0" borderId="0" xfId="0" applyFill="1" applyBorder="1" applyAlignment="1">
      <alignment horizontal="center"/>
    </xf>
    <xf numFmtId="3" fontId="0" fillId="0" borderId="0" xfId="0" applyNumberFormat="1" applyFill="1" applyBorder="1"/>
    <xf numFmtId="14" fontId="0" fillId="0" borderId="0" xfId="0" applyNumberFormat="1" applyFill="1" applyBorder="1" applyAlignment="1">
      <alignment horizontal="center"/>
    </xf>
    <xf numFmtId="3" fontId="2" fillId="0" borderId="0" xfId="0" applyNumberFormat="1" applyFont="1" applyFill="1" applyBorder="1"/>
    <xf numFmtId="0" fontId="8" fillId="0" borderId="0" xfId="0" applyFont="1" applyFill="1" applyBorder="1" applyAlignment="1">
      <alignment horizontal="right"/>
    </xf>
    <xf numFmtId="3" fontId="8" fillId="0" borderId="0" xfId="0" applyNumberFormat="1" applyFont="1" applyFill="1" applyBorder="1" applyAlignment="1">
      <alignment horizontal="right"/>
    </xf>
    <xf numFmtId="14" fontId="0" fillId="0" borderId="0" xfId="0" applyNumberFormat="1" applyFill="1" applyBorder="1"/>
    <xf numFmtId="164" fontId="4" fillId="0" borderId="0" xfId="1" applyNumberFormat="1" applyFont="1" applyFill="1" applyBorder="1" applyAlignment="1">
      <alignment horizontal="center" vertical="center" wrapText="1"/>
    </xf>
    <xf numFmtId="164" fontId="0" fillId="0" borderId="0" xfId="0" applyNumberFormat="1" applyFill="1" applyBorder="1"/>
    <xf numFmtId="0" fontId="2" fillId="0" borderId="0" xfId="0" applyFont="1" applyFill="1" applyBorder="1" applyAlignment="1">
      <alignment horizontal="center" vertical="center" wrapText="1"/>
    </xf>
    <xf numFmtId="165" fontId="4" fillId="0" borderId="0" xfId="1" applyNumberFormat="1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wrapText="1"/>
    </xf>
    <xf numFmtId="0" fontId="11" fillId="0" borderId="0" xfId="0" applyFont="1" applyFill="1" applyBorder="1" applyAlignment="1">
      <alignment horizontal="center" vertical="center" wrapText="1"/>
    </xf>
    <xf numFmtId="164" fontId="9" fillId="0" borderId="0" xfId="0" applyNumberFormat="1" applyFont="1" applyFill="1" applyBorder="1" applyAlignment="1">
      <alignment horizontal="right"/>
    </xf>
    <xf numFmtId="164" fontId="9" fillId="0" borderId="0" xfId="0" applyNumberFormat="1" applyFont="1" applyFill="1" applyBorder="1" applyAlignment="1"/>
    <xf numFmtId="43" fontId="9" fillId="0" borderId="0" xfId="0" applyNumberFormat="1" applyFont="1" applyFill="1" applyBorder="1"/>
    <xf numFmtId="0" fontId="0" fillId="0" borderId="0" xfId="0" applyFill="1" applyBorder="1" applyAlignment="1">
      <alignment horizontal="center" vertical="center"/>
    </xf>
    <xf numFmtId="164" fontId="9" fillId="0" borderId="0" xfId="0" applyNumberFormat="1" applyFont="1" applyFill="1" applyBorder="1"/>
    <xf numFmtId="43" fontId="2" fillId="0" borderId="0" xfId="0" applyNumberFormat="1" applyFont="1" applyFill="1" applyBorder="1" applyAlignment="1">
      <alignment horizontal="center"/>
    </xf>
    <xf numFmtId="43" fontId="9" fillId="0" borderId="0" xfId="0" applyNumberFormat="1" applyFont="1" applyFill="1" applyBorder="1" applyAlignment="1">
      <alignment vertical="center"/>
    </xf>
    <xf numFmtId="3" fontId="0" fillId="0" borderId="1" xfId="0" applyNumberFormat="1" applyFill="1" applyBorder="1"/>
    <xf numFmtId="3" fontId="0" fillId="0" borderId="1" xfId="0" applyNumberFormat="1" applyFill="1" applyBorder="1" applyAlignment="1">
      <alignment wrapText="1"/>
    </xf>
    <xf numFmtId="3" fontId="0" fillId="0" borderId="1" xfId="0" applyNumberFormat="1" applyBorder="1" applyAlignment="1">
      <alignment vertical="top" wrapText="1"/>
    </xf>
    <xf numFmtId="14" fontId="0" fillId="0" borderId="1" xfId="0" applyNumberFormat="1" applyBorder="1" applyAlignment="1">
      <alignment horizontal="center" vertical="center"/>
    </xf>
    <xf numFmtId="165" fontId="6" fillId="0" borderId="1" xfId="1" applyNumberFormat="1" applyFont="1" applyFill="1" applyBorder="1" applyAlignment="1">
      <alignment horizontal="center" vertical="center" wrapText="1"/>
    </xf>
    <xf numFmtId="165" fontId="3" fillId="0" borderId="0" xfId="1" applyNumberFormat="1" applyFont="1" applyFill="1" applyBorder="1" applyAlignment="1">
      <alignment horizontal="center" vertical="center" wrapText="1"/>
    </xf>
    <xf numFmtId="0" fontId="9" fillId="0" borderId="0" xfId="0" applyFont="1"/>
    <xf numFmtId="3" fontId="0" fillId="0" borderId="6" xfId="0" applyNumberFormat="1" applyBorder="1" applyAlignment="1">
      <alignment vertical="top" wrapText="1"/>
    </xf>
    <xf numFmtId="165" fontId="6" fillId="0" borderId="6" xfId="1" applyNumberFormat="1" applyFont="1" applyFill="1" applyBorder="1" applyAlignment="1">
      <alignment horizontal="center" vertical="center" wrapText="1"/>
    </xf>
    <xf numFmtId="3" fontId="12" fillId="0" borderId="1" xfId="0" applyNumberFormat="1" applyFont="1" applyBorder="1" applyAlignment="1">
      <alignment wrapText="1"/>
    </xf>
    <xf numFmtId="14" fontId="0" fillId="0" borderId="1" xfId="0" applyNumberFormat="1" applyFill="1" applyBorder="1" applyAlignment="1">
      <alignment horizontal="center"/>
    </xf>
    <xf numFmtId="14" fontId="6" fillId="0" borderId="1" xfId="0" applyNumberFormat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/>
    </xf>
    <xf numFmtId="3" fontId="0" fillId="0" borderId="1" xfId="0" applyNumberFormat="1" applyFont="1" applyBorder="1" applyAlignment="1">
      <alignment wrapText="1"/>
    </xf>
    <xf numFmtId="3" fontId="13" fillId="0" borderId="1" xfId="0" applyNumberFormat="1" applyFont="1" applyBorder="1" applyAlignment="1">
      <alignment wrapText="1"/>
    </xf>
    <xf numFmtId="3" fontId="14" fillId="0" borderId="1" xfId="0" applyNumberFormat="1" applyFont="1" applyBorder="1" applyAlignment="1">
      <alignment vertical="top" wrapText="1"/>
    </xf>
    <xf numFmtId="165" fontId="0" fillId="0" borderId="0" xfId="0" applyNumberFormat="1" applyAlignment="1">
      <alignment horizontal="center"/>
    </xf>
    <xf numFmtId="166" fontId="0" fillId="0" borderId="0" xfId="0" applyNumberFormat="1" applyAlignment="1">
      <alignment horizontal="center"/>
    </xf>
    <xf numFmtId="0" fontId="2" fillId="0" borderId="0" xfId="0" applyFont="1" applyAlignment="1"/>
    <xf numFmtId="3" fontId="0" fillId="0" borderId="0" xfId="0" applyNumberFormat="1" applyFill="1" applyBorder="1" applyAlignment="1">
      <alignment horizontal="center"/>
    </xf>
    <xf numFmtId="3" fontId="13" fillId="0" borderId="1" xfId="0" applyNumberFormat="1" applyFont="1" applyBorder="1" applyAlignment="1">
      <alignment vertical="top" wrapText="1"/>
    </xf>
    <xf numFmtId="3" fontId="13" fillId="0" borderId="1" xfId="0" applyNumberFormat="1" applyFont="1" applyFill="1" applyBorder="1" applyAlignment="1">
      <alignment wrapText="1"/>
    </xf>
    <xf numFmtId="0" fontId="9" fillId="0" borderId="0" xfId="0" applyFont="1" applyBorder="1" applyAlignment="1"/>
    <xf numFmtId="0" fontId="10" fillId="0" borderId="0" xfId="0" applyFont="1" applyBorder="1"/>
    <xf numFmtId="0" fontId="3" fillId="0" borderId="5" xfId="0" applyFont="1" applyFill="1" applyBorder="1" applyAlignment="1">
      <alignment horizontal="center" vertical="center" wrapText="1"/>
    </xf>
    <xf numFmtId="3" fontId="0" fillId="0" borderId="1" xfId="0" applyNumberFormat="1" applyBorder="1" applyAlignment="1">
      <alignment horizontal="center"/>
    </xf>
    <xf numFmtId="0" fontId="0" fillId="0" borderId="0" xfId="0" applyBorder="1" applyAlignment="1">
      <alignment vertical="center"/>
    </xf>
    <xf numFmtId="0" fontId="2" fillId="0" borderId="0" xfId="0" applyFont="1" applyAlignment="1">
      <alignment horizontal="right"/>
    </xf>
    <xf numFmtId="0" fontId="2" fillId="0" borderId="1" xfId="0" applyFont="1" applyBorder="1" applyAlignment="1">
      <alignment horizontal="right"/>
    </xf>
    <xf numFmtId="3" fontId="2" fillId="0" borderId="1" xfId="0" applyNumberFormat="1" applyFont="1" applyBorder="1" applyAlignment="1">
      <alignment horizontal="center"/>
    </xf>
    <xf numFmtId="0" fontId="2" fillId="0" borderId="7" xfId="0" applyFont="1" applyFill="1" applyBorder="1" applyAlignment="1">
      <alignment horizontal="right"/>
    </xf>
    <xf numFmtId="3" fontId="15" fillId="0" borderId="0" xfId="0" applyNumberFormat="1" applyFont="1" applyFill="1" applyBorder="1"/>
    <xf numFmtId="0" fontId="2" fillId="0" borderId="8" xfId="0" applyFont="1" applyBorder="1"/>
    <xf numFmtId="3" fontId="2" fillId="0" borderId="10" xfId="0" applyNumberFormat="1" applyFont="1" applyBorder="1"/>
    <xf numFmtId="0" fontId="2" fillId="0" borderId="11" xfId="0" applyFont="1" applyBorder="1"/>
    <xf numFmtId="3" fontId="2" fillId="0" borderId="13" xfId="0" applyNumberFormat="1" applyFont="1" applyBorder="1"/>
    <xf numFmtId="0" fontId="2" fillId="0" borderId="14" xfId="0" applyFont="1" applyBorder="1"/>
    <xf numFmtId="3" fontId="2" fillId="0" borderId="15" xfId="0" applyNumberFormat="1" applyFont="1" applyBorder="1"/>
    <xf numFmtId="3" fontId="2" fillId="0" borderId="10" xfId="0" applyNumberFormat="1" applyFont="1" applyFill="1" applyBorder="1"/>
    <xf numFmtId="3" fontId="2" fillId="0" borderId="15" xfId="0" applyNumberFormat="1" applyFont="1" applyFill="1" applyBorder="1"/>
    <xf numFmtId="3" fontId="2" fillId="0" borderId="13" xfId="0" applyNumberFormat="1" applyFont="1" applyFill="1" applyBorder="1"/>
    <xf numFmtId="0" fontId="3" fillId="0" borderId="8" xfId="0" applyFont="1" applyFill="1" applyBorder="1" applyAlignment="1">
      <alignment horizontal="left" vertical="center" wrapText="1"/>
    </xf>
    <xf numFmtId="0" fontId="3" fillId="0" borderId="14" xfId="0" applyFont="1" applyFill="1" applyBorder="1" applyAlignment="1">
      <alignment horizontal="left" vertical="center" wrapText="1"/>
    </xf>
    <xf numFmtId="0" fontId="3" fillId="0" borderId="11" xfId="0" applyFont="1" applyFill="1" applyBorder="1" applyAlignment="1">
      <alignment horizontal="left" vertical="center" wrapText="1"/>
    </xf>
    <xf numFmtId="166" fontId="3" fillId="0" borderId="10" xfId="1" applyNumberFormat="1" applyFont="1" applyFill="1" applyBorder="1" applyAlignment="1">
      <alignment horizontal="center" vertical="center" wrapText="1"/>
    </xf>
    <xf numFmtId="166" fontId="3" fillId="0" borderId="15" xfId="1" applyNumberFormat="1" applyFont="1" applyFill="1" applyBorder="1" applyAlignment="1">
      <alignment horizontal="center" vertical="center" wrapText="1"/>
    </xf>
    <xf numFmtId="166" fontId="3" fillId="0" borderId="13" xfId="1" applyNumberFormat="1" applyFont="1" applyFill="1" applyBorder="1" applyAlignment="1">
      <alignment horizontal="center" vertical="center" wrapText="1"/>
    </xf>
    <xf numFmtId="166" fontId="4" fillId="0" borderId="0" xfId="1" applyNumberFormat="1" applyFont="1" applyFill="1" applyBorder="1" applyAlignment="1">
      <alignment horizontal="center" vertical="center" wrapText="1"/>
    </xf>
    <xf numFmtId="166" fontId="3" fillId="0" borderId="16" xfId="1" applyNumberFormat="1" applyFont="1" applyFill="1" applyBorder="1" applyAlignment="1">
      <alignment horizontal="center" vertical="center" wrapText="1"/>
    </xf>
    <xf numFmtId="3" fontId="15" fillId="0" borderId="0" xfId="0" applyNumberFormat="1" applyFont="1" applyBorder="1"/>
    <xf numFmtId="3" fontId="2" fillId="0" borderId="2" xfId="0" applyNumberFormat="1" applyFont="1" applyBorder="1" applyAlignment="1">
      <alignment horizontal="center"/>
    </xf>
    <xf numFmtId="0" fontId="2" fillId="0" borderId="2" xfId="0" applyFont="1" applyBorder="1" applyAlignment="1">
      <alignment horizontal="right"/>
    </xf>
    <xf numFmtId="3" fontId="0" fillId="0" borderId="1" xfId="0" applyNumberFormat="1" applyFill="1" applyBorder="1" applyAlignment="1">
      <alignment horizontal="center"/>
    </xf>
    <xf numFmtId="165" fontId="15" fillId="0" borderId="0" xfId="0" applyNumberFormat="1" applyFont="1"/>
    <xf numFmtId="3" fontId="0" fillId="0" borderId="2" xfId="0" applyNumberFormat="1" applyBorder="1" applyAlignment="1">
      <alignment horizontal="center"/>
    </xf>
    <xf numFmtId="3" fontId="0" fillId="0" borderId="0" xfId="0" applyNumberFormat="1" applyBorder="1" applyAlignment="1">
      <alignment horizontal="center"/>
    </xf>
    <xf numFmtId="3" fontId="0" fillId="0" borderId="2" xfId="0" applyNumberFormat="1" applyFill="1" applyBorder="1" applyAlignment="1">
      <alignment horizontal="center"/>
    </xf>
    <xf numFmtId="165" fontId="0" fillId="0" borderId="1" xfId="0" applyNumberFormat="1" applyBorder="1" applyAlignment="1">
      <alignment horizontal="center"/>
    </xf>
    <xf numFmtId="0" fontId="7" fillId="0" borderId="1" xfId="0" applyFont="1" applyFill="1" applyBorder="1" applyAlignment="1">
      <alignment horizontal="center"/>
    </xf>
    <xf numFmtId="3" fontId="7" fillId="0" borderId="1" xfId="0" applyNumberFormat="1" applyFont="1" applyFill="1" applyBorder="1"/>
    <xf numFmtId="14" fontId="7" fillId="0" borderId="1" xfId="0" applyNumberFormat="1" applyFont="1" applyFill="1" applyBorder="1"/>
    <xf numFmtId="14" fontId="7" fillId="0" borderId="1" xfId="0" applyNumberFormat="1" applyFont="1" applyFill="1" applyBorder="1" applyAlignment="1">
      <alignment horizontal="center"/>
    </xf>
    <xf numFmtId="0" fontId="7" fillId="0" borderId="6" xfId="0" applyFont="1" applyFill="1" applyBorder="1" applyAlignment="1">
      <alignment horizontal="center"/>
    </xf>
    <xf numFmtId="14" fontId="6" fillId="0" borderId="6" xfId="0" applyNumberFormat="1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/>
    </xf>
    <xf numFmtId="3" fontId="7" fillId="0" borderId="6" xfId="0" applyNumberFormat="1" applyFont="1" applyFill="1" applyBorder="1"/>
    <xf numFmtId="14" fontId="7" fillId="0" borderId="6" xfId="0" applyNumberFormat="1" applyFont="1" applyFill="1" applyBorder="1"/>
    <xf numFmtId="14" fontId="7" fillId="0" borderId="6" xfId="0" applyNumberFormat="1" applyFont="1" applyFill="1" applyBorder="1" applyAlignment="1">
      <alignment horizontal="center" vertical="center"/>
    </xf>
    <xf numFmtId="14" fontId="7" fillId="0" borderId="6" xfId="0" applyNumberFormat="1" applyFont="1" applyFill="1" applyBorder="1" applyAlignment="1">
      <alignment horizontal="center"/>
    </xf>
    <xf numFmtId="0" fontId="0" fillId="0" borderId="1" xfId="0" applyFill="1" applyBorder="1" applyAlignment="1">
      <alignment horizontal="center" vertical="center"/>
    </xf>
    <xf numFmtId="0" fontId="0" fillId="0" borderId="0" xfId="0" applyFont="1" applyBorder="1"/>
    <xf numFmtId="3" fontId="0" fillId="0" borderId="1" xfId="0" applyNumberFormat="1" applyFont="1" applyBorder="1" applyAlignment="1">
      <alignment horizontal="center"/>
    </xf>
    <xf numFmtId="0" fontId="0" fillId="0" borderId="1" xfId="0" applyBorder="1" applyAlignment="1">
      <alignment horizontal="left" vertical="center"/>
    </xf>
    <xf numFmtId="0" fontId="5" fillId="0" borderId="1" xfId="0" applyFont="1" applyBorder="1" applyAlignment="1">
      <alignment horizontal="center"/>
    </xf>
    <xf numFmtId="3" fontId="0" fillId="0" borderId="0" xfId="0" applyNumberFormat="1" applyAlignment="1">
      <alignment horizontal="center" wrapText="1"/>
    </xf>
    <xf numFmtId="0" fontId="9" fillId="0" borderId="4" xfId="0" applyFont="1" applyBorder="1" applyAlignment="1">
      <alignment horizontal="center"/>
    </xf>
    <xf numFmtId="0" fontId="9" fillId="0" borderId="1" xfId="0" applyFont="1" applyBorder="1" applyAlignment="1">
      <alignment horizontal="center"/>
    </xf>
    <xf numFmtId="0" fontId="9" fillId="0" borderId="0" xfId="0" applyFont="1" applyAlignment="1">
      <alignment horizontal="center"/>
    </xf>
    <xf numFmtId="0" fontId="5" fillId="0" borderId="0" xfId="0" applyFont="1" applyFill="1" applyBorder="1" applyAlignment="1">
      <alignment horizontal="center"/>
    </xf>
    <xf numFmtId="0" fontId="9" fillId="0" borderId="0" xfId="0" applyFont="1" applyBorder="1" applyAlignment="1">
      <alignment horizontal="center"/>
    </xf>
    <xf numFmtId="0" fontId="3" fillId="0" borderId="12" xfId="0" applyFont="1" applyFill="1" applyBorder="1" applyAlignment="1">
      <alignment horizontal="center" vertical="center" wrapText="1"/>
    </xf>
    <xf numFmtId="0" fontId="2" fillId="0" borderId="12" xfId="0" applyFont="1" applyBorder="1" applyAlignment="1">
      <alignment horizontal="center"/>
    </xf>
    <xf numFmtId="0" fontId="2" fillId="0" borderId="12" xfId="0" applyFont="1" applyFill="1" applyBorder="1" applyAlignment="1">
      <alignment horizontal="center"/>
    </xf>
    <xf numFmtId="0" fontId="8" fillId="0" borderId="12" xfId="0" applyFont="1" applyFill="1" applyBorder="1" applyAlignment="1">
      <alignment horizontal="center"/>
    </xf>
    <xf numFmtId="0" fontId="2" fillId="0" borderId="8" xfId="0" applyFont="1" applyBorder="1" applyAlignment="1">
      <alignment horizontal="center" wrapText="1"/>
    </xf>
    <xf numFmtId="0" fontId="2" fillId="0" borderId="11" xfId="0" applyFont="1" applyBorder="1" applyAlignment="1">
      <alignment horizontal="center" wrapText="1"/>
    </xf>
    <xf numFmtId="3" fontId="2" fillId="0" borderId="9" xfId="0" applyNumberFormat="1" applyFont="1" applyBorder="1" applyAlignment="1">
      <alignment horizontal="center" vertical="center"/>
    </xf>
    <xf numFmtId="3" fontId="2" fillId="0" borderId="12" xfId="0" applyNumberFormat="1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0" fillId="0" borderId="7" xfId="0" applyBorder="1" applyAlignment="1">
      <alignment horizontal="left" vertical="center"/>
    </xf>
    <xf numFmtId="0" fontId="0" fillId="0" borderId="2" xfId="0" applyBorder="1" applyAlignment="1">
      <alignment horizontal="left" vertical="center"/>
    </xf>
    <xf numFmtId="0" fontId="4" fillId="0" borderId="6" xfId="0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colors>
    <mruColors>
      <color rgb="FFFF00FF"/>
      <color rgb="FFB381D9"/>
      <color rgb="FFFF6161"/>
      <color rgb="FFFF66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cap="none" spc="20" baseline="0">
                <a:solidFill>
                  <a:schemeClr val="tx1">
                    <a:lumMod val="50000"/>
                    <a:lumOff val="50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ES"/>
              <a:t>APROBADOS A LA FECHA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cap="none" spc="20" baseline="0">
              <a:solidFill>
                <a:schemeClr val="tx1">
                  <a:lumMod val="50000"/>
                  <a:lumOff val="50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view3D>
      <c:rotX val="15"/>
      <c:rotY val="20"/>
      <c:depthPercent val="100"/>
      <c:rAngAx val="1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bar3DChart>
        <c:barDir val="col"/>
        <c:grouping val="clustered"/>
        <c:varyColors val="0"/>
        <c:ser>
          <c:idx val="0"/>
          <c:order val="0"/>
          <c:tx>
            <c:strRef>
              <c:f>Hoja4!$C$3</c:f>
              <c:strCache>
                <c:ptCount val="1"/>
                <c:pt idx="0">
                  <c:v>MARZO</c:v>
                </c:pt>
              </c:strCache>
            </c:strRef>
          </c:tx>
          <c:spPr>
            <a:pattFill prst="pct10">
              <a:fgClr>
                <a:schemeClr val="tx1"/>
              </a:fgClr>
              <a:bgClr>
                <a:schemeClr val="bg1"/>
              </a:bgClr>
            </a:pattFill>
            <a:ln w="9525" cap="flat" cmpd="sng" algn="ctr">
              <a:solidFill>
                <a:schemeClr val="accent1">
                  <a:shade val="95000"/>
                </a:schemeClr>
              </a:solidFill>
              <a:round/>
            </a:ln>
            <a:effectLst/>
            <a:sp3d contourW="9525">
              <a:contourClr>
                <a:schemeClr val="accent1">
                  <a:shade val="95000"/>
                </a:schemeClr>
              </a:contourClr>
            </a:sp3d>
          </c:spPr>
          <c:invertIfNegative val="0"/>
          <c:cat>
            <c:multiLvlStrRef>
              <c:f>Hoja4!$A$4:$B$8</c:f>
              <c:multiLvlStrCache>
                <c:ptCount val="5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</c:lvl>
                <c:lvl>
                  <c:pt idx="0">
                    <c:v>ZONA</c:v>
                  </c:pt>
                </c:lvl>
              </c:multiLvlStrCache>
            </c:multiLvlStrRef>
          </c:cat>
          <c:val>
            <c:numRef>
              <c:f>Hoja4!$C$4:$C$8</c:f>
              <c:numCache>
                <c:formatCode>_-* #,##0\ _€_-;\-* #,##0\ _€_-;_-* "-"??\ _€_-;_-@_-</c:formatCode>
                <c:ptCount val="5"/>
                <c:pt idx="0">
                  <c:v>459671466</c:v>
                </c:pt>
                <c:pt idx="1">
                  <c:v>381472730</c:v>
                </c:pt>
                <c:pt idx="2">
                  <c:v>296799748</c:v>
                </c:pt>
                <c:pt idx="3">
                  <c:v>278392578</c:v>
                </c:pt>
                <c:pt idx="4">
                  <c:v>696616175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8B-4201-8A00-C4FDE081E7E6}"/>
            </c:ext>
          </c:extLst>
        </c:ser>
        <c:ser>
          <c:idx val="1"/>
          <c:order val="1"/>
          <c:tx>
            <c:strRef>
              <c:f>Hoja4!$D$3</c:f>
              <c:strCache>
                <c:ptCount val="1"/>
                <c:pt idx="0">
                  <c:v>ABRIL</c:v>
                </c:pt>
              </c:strCache>
            </c:strRef>
          </c:tx>
          <c:spPr>
            <a:pattFill prst="wdDnDiag">
              <a:fgClr>
                <a:schemeClr val="tx1"/>
              </a:fgClr>
              <a:bgClr>
                <a:schemeClr val="bg1"/>
              </a:bgClr>
            </a:pattFill>
            <a:ln w="9525" cap="flat" cmpd="sng" algn="ctr">
              <a:solidFill>
                <a:schemeClr val="accent2">
                  <a:shade val="95000"/>
                </a:schemeClr>
              </a:solidFill>
              <a:round/>
            </a:ln>
            <a:effectLst/>
            <a:sp3d contourW="9525">
              <a:contourClr>
                <a:schemeClr val="accent2">
                  <a:shade val="95000"/>
                </a:schemeClr>
              </a:contourClr>
            </a:sp3d>
          </c:spPr>
          <c:invertIfNegative val="0"/>
          <c:cat>
            <c:multiLvlStrRef>
              <c:f>Hoja4!$A$4:$B$8</c:f>
              <c:multiLvlStrCache>
                <c:ptCount val="5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</c:lvl>
                <c:lvl>
                  <c:pt idx="0">
                    <c:v>ZONA</c:v>
                  </c:pt>
                </c:lvl>
              </c:multiLvlStrCache>
            </c:multiLvlStrRef>
          </c:cat>
          <c:val>
            <c:numRef>
              <c:f>Hoja4!$D$4:$D$8</c:f>
              <c:numCache>
                <c:formatCode>_-* #,##0\ _€_-;\-* #,##0\ _€_-;_-* "-"??\ _€_-;_-@_-</c:formatCode>
                <c:ptCount val="5"/>
                <c:pt idx="0">
                  <c:v>416128988</c:v>
                </c:pt>
                <c:pt idx="1">
                  <c:v>399626008</c:v>
                </c:pt>
                <c:pt idx="2">
                  <c:v>299656033</c:v>
                </c:pt>
                <c:pt idx="3">
                  <c:v>339707496</c:v>
                </c:pt>
                <c:pt idx="4">
                  <c:v>761549054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28B-4201-8A00-C4FDE081E7E6}"/>
            </c:ext>
          </c:extLst>
        </c:ser>
        <c:ser>
          <c:idx val="2"/>
          <c:order val="2"/>
          <c:tx>
            <c:strRef>
              <c:f>Hoja4!$E$3</c:f>
              <c:strCache>
                <c:ptCount val="1"/>
                <c:pt idx="0">
                  <c:v>MAYO</c:v>
                </c:pt>
              </c:strCache>
            </c:strRef>
          </c:tx>
          <c:spPr>
            <a:pattFill prst="narHorz">
              <a:fgClr>
                <a:schemeClr val="tx1"/>
              </a:fgClr>
              <a:bgClr>
                <a:schemeClr val="bg1"/>
              </a:bgClr>
            </a:pattFill>
            <a:ln w="9525" cap="flat" cmpd="sng" algn="ctr">
              <a:solidFill>
                <a:schemeClr val="accent3">
                  <a:shade val="95000"/>
                </a:schemeClr>
              </a:solidFill>
              <a:round/>
            </a:ln>
            <a:effectLst/>
            <a:sp3d contourW="9525">
              <a:contourClr>
                <a:schemeClr val="accent3">
                  <a:shade val="95000"/>
                </a:schemeClr>
              </a:contourClr>
            </a:sp3d>
          </c:spPr>
          <c:invertIfNegative val="0"/>
          <c:cat>
            <c:multiLvlStrRef>
              <c:f>Hoja4!$A$4:$B$8</c:f>
              <c:multiLvlStrCache>
                <c:ptCount val="5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</c:lvl>
                <c:lvl>
                  <c:pt idx="0">
                    <c:v>ZONA</c:v>
                  </c:pt>
                </c:lvl>
              </c:multiLvlStrCache>
            </c:multiLvlStrRef>
          </c:cat>
          <c:val>
            <c:numRef>
              <c:f>Hoja4!$E$4:$E$8</c:f>
              <c:numCache>
                <c:formatCode>_-* #,##0\ _€_-;\-* #,##0\ _€_-;_-* "-"??\ _€_-;_-@_-</c:formatCode>
                <c:ptCount val="5"/>
                <c:pt idx="0">
                  <c:v>214475267</c:v>
                </c:pt>
                <c:pt idx="1">
                  <c:v>366366156</c:v>
                </c:pt>
                <c:pt idx="2">
                  <c:v>313747039</c:v>
                </c:pt>
                <c:pt idx="3">
                  <c:v>274330306</c:v>
                </c:pt>
                <c:pt idx="4">
                  <c:v>635301257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28B-4201-8A00-C4FDE081E7E6}"/>
            </c:ext>
          </c:extLst>
        </c:ser>
        <c:ser>
          <c:idx val="3"/>
          <c:order val="3"/>
          <c:tx>
            <c:strRef>
              <c:f>Hoja4!$F$3</c:f>
              <c:strCache>
                <c:ptCount val="1"/>
                <c:pt idx="0">
                  <c:v>JUNIO</c:v>
                </c:pt>
              </c:strCache>
            </c:strRef>
          </c:tx>
          <c:spPr>
            <a:pattFill prst="lgCheck">
              <a:fgClr>
                <a:schemeClr val="tx1"/>
              </a:fgClr>
              <a:bgClr>
                <a:schemeClr val="bg1"/>
              </a:bgClr>
            </a:pattFill>
            <a:ln w="9525" cap="flat" cmpd="sng" algn="ctr">
              <a:solidFill>
                <a:schemeClr val="accent4">
                  <a:shade val="95000"/>
                </a:schemeClr>
              </a:solidFill>
              <a:round/>
            </a:ln>
            <a:effectLst/>
            <a:sp3d contourW="9525">
              <a:contourClr>
                <a:schemeClr val="accent4">
                  <a:shade val="95000"/>
                </a:schemeClr>
              </a:contourClr>
            </a:sp3d>
          </c:spPr>
          <c:invertIfNegative val="0"/>
          <c:cat>
            <c:multiLvlStrRef>
              <c:f>Hoja4!$A$4:$B$8</c:f>
              <c:multiLvlStrCache>
                <c:ptCount val="5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</c:lvl>
                <c:lvl>
                  <c:pt idx="0">
                    <c:v>ZONA</c:v>
                  </c:pt>
                </c:lvl>
              </c:multiLvlStrCache>
            </c:multiLvlStrRef>
          </c:cat>
          <c:val>
            <c:numRef>
              <c:f>Hoja4!$F$4:$F$8</c:f>
              <c:numCache>
                <c:formatCode>_-* #,##0\ _€_-;\-* #,##0\ _€_-;_-* "-"??\ _€_-;_-@_-</c:formatCode>
                <c:ptCount val="5"/>
                <c:pt idx="0" formatCode="#,##0_ ;\-#,##0\ ">
                  <c:v>0</c:v>
                </c:pt>
                <c:pt idx="1">
                  <c:v>246719551</c:v>
                </c:pt>
                <c:pt idx="2">
                  <c:v>270966237</c:v>
                </c:pt>
                <c:pt idx="3" formatCode="#,##0_ ;\-#,##0\ ">
                  <c:v>0</c:v>
                </c:pt>
                <c:pt idx="4">
                  <c:v>13837114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28B-4201-8A00-C4FDE081E7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972976688"/>
        <c:axId val="972977016"/>
        <c:axId val="0"/>
      </c:bar3DChart>
      <c:catAx>
        <c:axId val="9729766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50000"/>
                    <a:lumOff val="50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972977016"/>
        <c:crosses val="autoZero"/>
        <c:auto val="1"/>
        <c:lblAlgn val="ctr"/>
        <c:lblOffset val="100"/>
        <c:noMultiLvlLbl val="0"/>
      </c:catAx>
      <c:valAx>
        <c:axId val="97297701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-* #,##0\ _€_-;\-* #,##0\ _€_-;_-* &quot;-&quot;??\ _€_-;_-@_-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50000"/>
                    <a:lumOff val="50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9729766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50000"/>
                  <a:lumOff val="50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cap="none" spc="20" baseline="0">
                <a:solidFill>
                  <a:schemeClr val="tx1">
                    <a:lumMod val="50000"/>
                    <a:lumOff val="50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ES"/>
              <a:t>Viáticos aprobados a la fecha por zona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cap="none" spc="20" baseline="0">
              <a:solidFill>
                <a:schemeClr val="tx1">
                  <a:lumMod val="50000"/>
                  <a:lumOff val="50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view3D>
      <c:rotX val="15"/>
      <c:rotY val="20"/>
      <c:depthPercent val="100"/>
      <c:rAngAx val="1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bar3DChart>
        <c:barDir val="col"/>
        <c:grouping val="clustered"/>
        <c:varyColors val="0"/>
        <c:ser>
          <c:idx val="0"/>
          <c:order val="0"/>
          <c:tx>
            <c:strRef>
              <c:f>Hoja4!$C$3</c:f>
              <c:strCache>
                <c:ptCount val="1"/>
                <c:pt idx="0">
                  <c:v>MARZO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lumMod val="110000"/>
                    <a:satMod val="105000"/>
                    <a:tint val="67000"/>
                  </a:schemeClr>
                </a:gs>
                <a:gs pos="50000">
                  <a:schemeClr val="accent1">
                    <a:lumMod val="105000"/>
                    <a:satMod val="103000"/>
                    <a:tint val="73000"/>
                  </a:schemeClr>
                </a:gs>
                <a:gs pos="100000">
                  <a:schemeClr val="accent1">
                    <a:lumMod val="105000"/>
                    <a:satMod val="109000"/>
                    <a:tint val="81000"/>
                  </a:schemeClr>
                </a:gs>
              </a:gsLst>
              <a:lin ang="5400000" scaled="0"/>
            </a:gradFill>
            <a:ln w="9525" cap="flat" cmpd="sng" algn="ctr">
              <a:solidFill>
                <a:schemeClr val="accent1">
                  <a:shade val="95000"/>
                </a:schemeClr>
              </a:solidFill>
              <a:round/>
            </a:ln>
            <a:effectLst/>
            <a:sp3d contourW="9525">
              <a:contourClr>
                <a:schemeClr val="accent1">
                  <a:shade val="95000"/>
                </a:schemeClr>
              </a:contourClr>
            </a:sp3d>
          </c:spPr>
          <c:invertIfNegative val="0"/>
          <c:cat>
            <c:multiLvlStrRef>
              <c:f>Hoja4!$A$4:$B$8</c:f>
              <c:multiLvlStrCache>
                <c:ptCount val="5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</c:lvl>
                <c:lvl>
                  <c:pt idx="0">
                    <c:v>ZONA</c:v>
                  </c:pt>
                </c:lvl>
              </c:multiLvlStrCache>
            </c:multiLvlStrRef>
          </c:cat>
          <c:val>
            <c:numRef>
              <c:f>Hoja4!$C$4:$C$8</c:f>
              <c:numCache>
                <c:formatCode>_-* #,##0\ _€_-;\-* #,##0\ _€_-;_-* "-"??\ _€_-;_-@_-</c:formatCode>
                <c:ptCount val="5"/>
                <c:pt idx="0">
                  <c:v>459671466</c:v>
                </c:pt>
                <c:pt idx="1">
                  <c:v>381472730</c:v>
                </c:pt>
                <c:pt idx="2">
                  <c:v>296799748</c:v>
                </c:pt>
                <c:pt idx="3">
                  <c:v>278392578</c:v>
                </c:pt>
                <c:pt idx="4">
                  <c:v>696616175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136-4BAB-A9ED-F0CAF7DDE0AE}"/>
            </c:ext>
          </c:extLst>
        </c:ser>
        <c:ser>
          <c:idx val="1"/>
          <c:order val="1"/>
          <c:tx>
            <c:strRef>
              <c:f>Hoja4!$D$3</c:f>
              <c:strCache>
                <c:ptCount val="1"/>
                <c:pt idx="0">
                  <c:v>ABRIL</c:v>
                </c:pt>
              </c:strCache>
            </c:strRef>
          </c:tx>
          <c:spPr>
            <a:solidFill>
              <a:schemeClr val="accent4">
                <a:lumMod val="60000"/>
                <a:lumOff val="40000"/>
              </a:schemeClr>
            </a:solidFill>
            <a:ln w="9525" cap="flat" cmpd="sng" algn="ctr">
              <a:solidFill>
                <a:schemeClr val="accent2">
                  <a:shade val="95000"/>
                </a:schemeClr>
              </a:solidFill>
              <a:round/>
            </a:ln>
            <a:effectLst/>
            <a:sp3d contourW="9525">
              <a:contourClr>
                <a:schemeClr val="accent2">
                  <a:shade val="95000"/>
                </a:schemeClr>
              </a:contourClr>
            </a:sp3d>
          </c:spPr>
          <c:invertIfNegative val="0"/>
          <c:cat>
            <c:multiLvlStrRef>
              <c:f>Hoja4!$A$4:$B$8</c:f>
              <c:multiLvlStrCache>
                <c:ptCount val="5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</c:lvl>
                <c:lvl>
                  <c:pt idx="0">
                    <c:v>ZONA</c:v>
                  </c:pt>
                </c:lvl>
              </c:multiLvlStrCache>
            </c:multiLvlStrRef>
          </c:cat>
          <c:val>
            <c:numRef>
              <c:f>Hoja4!$D$4:$D$8</c:f>
              <c:numCache>
                <c:formatCode>_-* #,##0\ _€_-;\-* #,##0\ _€_-;_-* "-"??\ _€_-;_-@_-</c:formatCode>
                <c:ptCount val="5"/>
                <c:pt idx="0">
                  <c:v>416128988</c:v>
                </c:pt>
                <c:pt idx="1">
                  <c:v>399626008</c:v>
                </c:pt>
                <c:pt idx="2">
                  <c:v>299656033</c:v>
                </c:pt>
                <c:pt idx="3">
                  <c:v>339707496</c:v>
                </c:pt>
                <c:pt idx="4">
                  <c:v>761549054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136-4BAB-A9ED-F0CAF7DDE0AE}"/>
            </c:ext>
          </c:extLst>
        </c:ser>
        <c:ser>
          <c:idx val="2"/>
          <c:order val="2"/>
          <c:tx>
            <c:strRef>
              <c:f>Hoja4!$E$3</c:f>
              <c:strCache>
                <c:ptCount val="1"/>
                <c:pt idx="0">
                  <c:v>MAYO</c:v>
                </c:pt>
              </c:strCache>
            </c:strRef>
          </c:tx>
          <c:spPr>
            <a:solidFill>
              <a:schemeClr val="accent6">
                <a:lumMod val="40000"/>
                <a:lumOff val="60000"/>
              </a:schemeClr>
            </a:solidFill>
            <a:ln w="9525" cap="flat" cmpd="sng" algn="ctr">
              <a:solidFill>
                <a:schemeClr val="accent3">
                  <a:shade val="95000"/>
                </a:schemeClr>
              </a:solidFill>
              <a:round/>
            </a:ln>
            <a:effectLst/>
            <a:sp3d contourW="9525">
              <a:contourClr>
                <a:schemeClr val="accent3">
                  <a:shade val="95000"/>
                </a:schemeClr>
              </a:contourClr>
            </a:sp3d>
          </c:spPr>
          <c:invertIfNegative val="0"/>
          <c:cat>
            <c:multiLvlStrRef>
              <c:f>Hoja4!$A$4:$B$8</c:f>
              <c:multiLvlStrCache>
                <c:ptCount val="5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</c:lvl>
                <c:lvl>
                  <c:pt idx="0">
                    <c:v>ZONA</c:v>
                  </c:pt>
                </c:lvl>
              </c:multiLvlStrCache>
            </c:multiLvlStrRef>
          </c:cat>
          <c:val>
            <c:numRef>
              <c:f>Hoja4!$E$4:$E$8</c:f>
              <c:numCache>
                <c:formatCode>_-* #,##0\ _€_-;\-* #,##0\ _€_-;_-* "-"??\ _€_-;_-@_-</c:formatCode>
                <c:ptCount val="5"/>
                <c:pt idx="0">
                  <c:v>214475267</c:v>
                </c:pt>
                <c:pt idx="1">
                  <c:v>366366156</c:v>
                </c:pt>
                <c:pt idx="2">
                  <c:v>313747039</c:v>
                </c:pt>
                <c:pt idx="3">
                  <c:v>274330306</c:v>
                </c:pt>
                <c:pt idx="4">
                  <c:v>635301257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5136-4BAB-A9ED-F0CAF7DDE0AE}"/>
            </c:ext>
          </c:extLst>
        </c:ser>
        <c:ser>
          <c:idx val="3"/>
          <c:order val="3"/>
          <c:tx>
            <c:strRef>
              <c:f>Hoja4!$F$3</c:f>
              <c:strCache>
                <c:ptCount val="1"/>
                <c:pt idx="0">
                  <c:v>JUNIO</c:v>
                </c:pt>
              </c:strCache>
            </c:strRef>
          </c:tx>
          <c:spPr>
            <a:solidFill>
              <a:srgbClr val="FF6161"/>
            </a:solidFill>
            <a:ln w="9525" cap="flat" cmpd="sng" algn="ctr">
              <a:solidFill>
                <a:schemeClr val="accent4">
                  <a:shade val="95000"/>
                </a:schemeClr>
              </a:solidFill>
              <a:round/>
            </a:ln>
            <a:effectLst/>
            <a:sp3d contourW="9525">
              <a:contourClr>
                <a:schemeClr val="accent4">
                  <a:shade val="95000"/>
                </a:schemeClr>
              </a:contourClr>
            </a:sp3d>
          </c:spPr>
          <c:invertIfNegative val="0"/>
          <c:cat>
            <c:multiLvlStrRef>
              <c:f>Hoja4!$A$4:$B$8</c:f>
              <c:multiLvlStrCache>
                <c:ptCount val="5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</c:lvl>
                <c:lvl>
                  <c:pt idx="0">
                    <c:v>ZONA</c:v>
                  </c:pt>
                </c:lvl>
              </c:multiLvlStrCache>
            </c:multiLvlStrRef>
          </c:cat>
          <c:val>
            <c:numRef>
              <c:f>Hoja4!$F$4:$F$8</c:f>
              <c:numCache>
                <c:formatCode>_-* #,##0\ _€_-;\-* #,##0\ _€_-;_-* "-"??\ _€_-;_-@_-</c:formatCode>
                <c:ptCount val="5"/>
                <c:pt idx="0" formatCode="#,##0_ ;\-#,##0\ ">
                  <c:v>0</c:v>
                </c:pt>
                <c:pt idx="1">
                  <c:v>246719551</c:v>
                </c:pt>
                <c:pt idx="2">
                  <c:v>270966237</c:v>
                </c:pt>
                <c:pt idx="3" formatCode="#,##0_ ;\-#,##0\ ">
                  <c:v>0</c:v>
                </c:pt>
                <c:pt idx="4">
                  <c:v>13837114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136-4BAB-A9ED-F0CAF7DDE0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972976688"/>
        <c:axId val="972977016"/>
        <c:axId val="0"/>
      </c:bar3DChart>
      <c:catAx>
        <c:axId val="9729766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50000"/>
                    <a:lumOff val="50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972977016"/>
        <c:crosses val="autoZero"/>
        <c:auto val="1"/>
        <c:lblAlgn val="ctr"/>
        <c:lblOffset val="100"/>
        <c:noMultiLvlLbl val="0"/>
      </c:catAx>
      <c:valAx>
        <c:axId val="97297701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-* #,##0\ _€_-;\-* #,##0\ _€_-;_-* &quot;-&quot;??\ _€_-;_-@_-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50000"/>
                    <a:lumOff val="50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9729766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50000"/>
                  <a:lumOff val="50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b="0" i="0" u="none" strike="noStrike" kern="1200" baseline="0">
                <a:solidFill>
                  <a:schemeClr val="dk1">
                    <a:lumMod val="65000"/>
                    <a:lumOff val="35000"/>
                  </a:schemeClr>
                </a:solidFill>
                <a:effectLst/>
                <a:latin typeface="+mn-lt"/>
                <a:ea typeface="+mn-ea"/>
                <a:cs typeface="+mn-cs"/>
              </a:defRPr>
            </a:pPr>
            <a:r>
              <a:rPr lang="es-ES"/>
              <a:t>Viáticos</a:t>
            </a:r>
            <a:r>
              <a:rPr lang="es-ES" baseline="0"/>
              <a:t> aprobados a la fecha</a:t>
            </a:r>
            <a:endParaRPr lang="es-E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b="0" i="0" u="none" strike="noStrike" kern="1200" baseline="0">
              <a:solidFill>
                <a:schemeClr val="dk1">
                  <a:lumMod val="65000"/>
                  <a:lumOff val="35000"/>
                </a:schemeClr>
              </a:solidFill>
              <a:effectLst/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gradFill>
              <a:gsLst>
                <a:gs pos="0">
                  <a:schemeClr val="accent1"/>
                </a:gs>
                <a:gs pos="100000">
                  <a:schemeClr val="accent1">
                    <a:lumMod val="84000"/>
                  </a:schemeClr>
                </a:gs>
              </a:gsLst>
              <a:lin ang="5400000" scaled="1"/>
            </a:gradFill>
            <a:ln>
              <a:noFill/>
            </a:ln>
            <a:effectLst>
              <a:outerShdw blurRad="76200" dir="18900000" sy="23000" kx="-1200000" algn="bl" rotWithShape="0">
                <a:prstClr val="black">
                  <a:alpha val="20000"/>
                </a:prstClr>
              </a:outerShdw>
            </a:effectLst>
          </c:spPr>
          <c:invertIfNegative val="0"/>
          <c:dPt>
            <c:idx val="0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76200" dir="18900000" sy="23000" kx="-1200000" algn="bl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2-4E13-489E-AFBB-C67529BBA9A6}"/>
              </c:ext>
            </c:extLst>
          </c:dPt>
          <c:dPt>
            <c:idx val="1"/>
            <c:invertIfNegative val="0"/>
            <c:bubble3D val="0"/>
            <c:spPr>
              <a:solidFill>
                <a:srgbClr val="92D050"/>
              </a:solidFill>
              <a:ln>
                <a:noFill/>
              </a:ln>
              <a:effectLst>
                <a:outerShdw blurRad="76200" dir="18900000" sy="23000" kx="-1200000" algn="bl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4E13-489E-AFBB-C67529BBA9A6}"/>
              </c:ext>
            </c:extLst>
          </c:dPt>
          <c:dPt>
            <c:idx val="2"/>
            <c:invertIfNegative val="0"/>
            <c:bubble3D val="0"/>
            <c:spPr>
              <a:solidFill>
                <a:srgbClr val="00B0F0"/>
              </a:solidFill>
              <a:ln>
                <a:noFill/>
              </a:ln>
              <a:effectLst>
                <a:outerShdw blurRad="76200" dir="18900000" sy="23000" kx="-1200000" algn="bl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4E13-489E-AFBB-C67529BBA9A6}"/>
              </c:ext>
            </c:extLst>
          </c:dPt>
          <c:dPt>
            <c:idx val="3"/>
            <c:invertIfNegative val="0"/>
            <c:bubble3D val="0"/>
            <c:spPr>
              <a:solidFill>
                <a:srgbClr val="B381D9"/>
              </a:solidFill>
              <a:ln>
                <a:noFill/>
              </a:ln>
              <a:effectLst>
                <a:outerShdw blurRad="76200" dir="18900000" sy="23000" kx="-1200000" algn="bl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4-4E13-489E-AFBB-C67529BBA9A6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Hoja4!$I$3:$L$3</c:f>
              <c:strCache>
                <c:ptCount val="4"/>
                <c:pt idx="0">
                  <c:v>MARZO</c:v>
                </c:pt>
                <c:pt idx="1">
                  <c:v>ABRIL</c:v>
                </c:pt>
                <c:pt idx="2">
                  <c:v>MAYO</c:v>
                </c:pt>
                <c:pt idx="3">
                  <c:v>JUNIO</c:v>
                </c:pt>
              </c:strCache>
            </c:strRef>
          </c:cat>
          <c:val>
            <c:numRef>
              <c:f>Hoja4!$I$4:$L$4</c:f>
              <c:numCache>
                <c:formatCode>_-* #,##0\ _€_-;\-* #,##0\ _€_-;_-* "-"??\ _€_-;_-@_-</c:formatCode>
                <c:ptCount val="4"/>
                <c:pt idx="0">
                  <c:v>1653281231</c:v>
                </c:pt>
                <c:pt idx="1">
                  <c:v>1800538591</c:v>
                </c:pt>
                <c:pt idx="2">
                  <c:v>1589744758</c:v>
                </c:pt>
                <c:pt idx="3">
                  <c:v>531522902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E13-489E-AFBB-C67529BBA9A6}"/>
            </c:ext>
          </c:extLst>
        </c:ser>
        <c:dLbls>
          <c:dLblPos val="inEnd"/>
          <c:showLegendKey val="0"/>
          <c:showVal val="1"/>
          <c:showCatName val="0"/>
          <c:showSerName val="0"/>
          <c:showPercent val="0"/>
          <c:showBubbleSize val="0"/>
        </c:dLbls>
        <c:gapWidth val="41"/>
        <c:axId val="778078736"/>
        <c:axId val="778068896"/>
      </c:barChart>
      <c:catAx>
        <c:axId val="7780787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dk1">
                    <a:lumMod val="65000"/>
                    <a:lumOff val="35000"/>
                  </a:schemeClr>
                </a:solidFill>
                <a:effectLst/>
                <a:latin typeface="+mn-lt"/>
                <a:ea typeface="+mn-ea"/>
                <a:cs typeface="+mn-cs"/>
              </a:defRPr>
            </a:pPr>
            <a:endParaRPr lang="es-CO"/>
          </a:p>
        </c:txPr>
        <c:crossAx val="778068896"/>
        <c:crosses val="autoZero"/>
        <c:auto val="1"/>
        <c:lblAlgn val="ctr"/>
        <c:lblOffset val="100"/>
        <c:noMultiLvlLbl val="0"/>
      </c:catAx>
      <c:valAx>
        <c:axId val="778068896"/>
        <c:scaling>
          <c:orientation val="minMax"/>
        </c:scaling>
        <c:delete val="1"/>
        <c:axPos val="l"/>
        <c:numFmt formatCode="_-* #,##0\ _€_-;\-* #,##0\ _€_-;_-* &quot;-&quot;??\ _€_-;_-@_-" sourceLinked="1"/>
        <c:majorTickMark val="none"/>
        <c:minorTickMark val="none"/>
        <c:tickLblPos val="nextTo"/>
        <c:crossAx val="77807873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lt1"/>
        </a:gs>
        <a:gs pos="68000">
          <a:schemeClr val="lt1">
            <a:lumMod val="85000"/>
          </a:schemeClr>
        </a:gs>
        <a:gs pos="100000">
          <a:schemeClr val="lt1"/>
        </a:gs>
      </a:gsLst>
      <a:lin ang="5400000" scaled="1"/>
      <a:tileRect/>
    </a:gradFill>
    <a:ln w="9525" cap="flat" cmpd="sng" algn="ctr">
      <a:solidFill>
        <a:schemeClr val="dk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ES"/>
              <a:t>Viáticos</a:t>
            </a:r>
            <a:r>
              <a:rPr lang="es-ES" baseline="0"/>
              <a:t> aprobados a la fecha</a:t>
            </a:r>
            <a:endParaRPr lang="es-E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cap="all" spc="12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2225" cap="rnd">
              <a:solidFill>
                <a:srgbClr val="FF00FF"/>
              </a:solidFill>
              <a:round/>
            </a:ln>
            <a:effectLst/>
          </c:spPr>
          <c:marker>
            <c:symbol val="diamond"/>
            <c:size val="6"/>
            <c:spPr>
              <a:solidFill>
                <a:schemeClr val="accent1"/>
              </a:solidFill>
              <a:ln w="9525">
                <a:solidFill>
                  <a:schemeClr val="accent1"/>
                </a:solidFill>
                <a:round/>
              </a:ln>
              <a:effectLst/>
            </c:spPr>
          </c:marker>
          <c:dLbls>
            <c:delete val="1"/>
          </c:dLbls>
          <c:cat>
            <c:strRef>
              <c:f>Hoja4!$I$3:$L$3</c:f>
              <c:strCache>
                <c:ptCount val="4"/>
                <c:pt idx="0">
                  <c:v>MARZO</c:v>
                </c:pt>
                <c:pt idx="1">
                  <c:v>ABRIL</c:v>
                </c:pt>
                <c:pt idx="2">
                  <c:v>MAYO</c:v>
                </c:pt>
                <c:pt idx="3">
                  <c:v>JUNIO</c:v>
                </c:pt>
              </c:strCache>
            </c:strRef>
          </c:cat>
          <c:val>
            <c:numRef>
              <c:f>Hoja4!$I$4:$L$4</c:f>
              <c:numCache>
                <c:formatCode>_-* #,##0\ _€_-;\-* #,##0\ _€_-;_-* "-"??\ _€_-;_-@_-</c:formatCode>
                <c:ptCount val="4"/>
                <c:pt idx="0">
                  <c:v>1653281231</c:v>
                </c:pt>
                <c:pt idx="1">
                  <c:v>1800538591</c:v>
                </c:pt>
                <c:pt idx="2">
                  <c:v>1589744758</c:v>
                </c:pt>
                <c:pt idx="3">
                  <c:v>531522902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53F-48F7-8DFD-62EA1DCFD8EA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marker val="1"/>
        <c:smooth val="0"/>
        <c:axId val="1321394672"/>
        <c:axId val="1321390080"/>
      </c:lineChart>
      <c:catAx>
        <c:axId val="132139467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321390080"/>
        <c:crosses val="autoZero"/>
        <c:auto val="1"/>
        <c:lblAlgn val="ctr"/>
        <c:lblOffset val="100"/>
        <c:noMultiLvlLbl val="0"/>
      </c:catAx>
      <c:valAx>
        <c:axId val="1321390080"/>
        <c:scaling>
          <c:orientation val="minMax"/>
        </c:scaling>
        <c:delete val="0"/>
        <c:axPos val="l"/>
        <c:numFmt formatCode="_-* #,##0\ _€_-;\-* #,##0\ _€_-;_-* &quot;-&quot;??\ _€_-;_-@_-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dk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32139467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zero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89">
  <cs:axisTitle>
    <cs:lnRef idx="0"/>
    <cs:fillRef idx="0"/>
    <cs:effectRef idx="0"/>
    <cs:fontRef idx="minor">
      <a:schemeClr val="tx1">
        <a:lumMod val="50000"/>
        <a:lumOff val="50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50000"/>
        <a:lumOff val="50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>
      <cs:styleClr val="auto"/>
    </cs:lnRef>
    <cs:fillRef idx="2">
      <cs:styleClr val="auto"/>
    </cs:fillRef>
    <cs:effectRef idx="1"/>
    <cs:fontRef idx="minor">
      <a:schemeClr val="dk1"/>
    </cs:fontRef>
    <cs:spPr>
      <a:ln w="9525" cap="flat" cmpd="sng" algn="ctr">
        <a:solidFill>
          <a:schemeClr val="phClr">
            <a:shade val="95000"/>
          </a:schemeClr>
        </a:solidFill>
        <a:round/>
      </a:ln>
    </cs:spPr>
  </cs:dataPoint>
  <cs:dataPoint3D>
    <cs:lnRef idx="0">
      <cs:styleClr val="auto"/>
    </cs:lnRef>
    <cs:fillRef idx="2">
      <cs:styleClr val="auto"/>
    </cs:fillRef>
    <cs:effectRef idx="1"/>
    <cs:fontRef idx="minor">
      <a:schemeClr val="dk1"/>
    </cs:fontRef>
    <cs:spPr>
      <a:ln w="9525" cap="flat" cmpd="sng" algn="ctr">
        <a:solidFill>
          <a:schemeClr val="phClr">
            <a:shade val="95000"/>
          </a:schemeClr>
        </a:solidFill>
        <a:round/>
      </a:ln>
    </cs:spPr>
  </cs:dataPoint3D>
  <cs:dataPointLine>
    <cs:lnRef idx="0">
      <cs:styleClr val="auto"/>
    </cs:lnRef>
    <cs:fillRef idx="2">
      <cs:styleClr val="auto"/>
    </cs:fillRef>
    <cs:effectRef idx="1"/>
    <cs:fontRef idx="minor">
      <a:schemeClr val="dk1"/>
    </cs:fontRef>
    <cs:spPr>
      <a:ln w="158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2">
      <cs:styleClr val="auto"/>
    </cs:fillRef>
    <cs:effectRef idx="1"/>
    <cs:fontRef idx="minor">
      <a:schemeClr val="dk1"/>
    </cs:fontRef>
    <cs:spPr>
      <a:ln w="9525" cap="flat" cmpd="sng" algn="ctr">
        <a:solidFill>
          <a:schemeClr val="phClr">
            <a:shade val="95000"/>
          </a:schemeClr>
        </a:solidFill>
        <a:round/>
      </a:ln>
    </cs:spPr>
  </cs:dataPointMarker>
  <cs:dataPointMarkerLayout symbol="circle" size="4"/>
  <cs:dataPointWireframe>
    <cs:lnRef idx="0">
      <cs:styleClr val="auto"/>
    </cs:lnRef>
    <cs:fillRef idx="2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50000"/>
        <a:lumOff val="50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50000"/>
            <a:lumOff val="50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50000"/>
        <a:lumOff val="50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50000"/>
        <a:lumOff val="50000"/>
      </a:schemeClr>
    </cs:fontRef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prstDash val="dash"/>
      </a:ln>
    </cs:spPr>
  </cs:seriesLine>
  <cs:title>
    <cs:lnRef idx="0"/>
    <cs:fillRef idx="0"/>
    <cs:effectRef idx="0"/>
    <cs:fontRef idx="minor">
      <a:schemeClr val="tx1">
        <a:lumMod val="50000"/>
        <a:lumOff val="50000"/>
      </a:schemeClr>
    </cs:fontRef>
    <cs:defRPr sz="1400" kern="1200" cap="none" spc="20" baseline="0"/>
  </cs:title>
  <cs:trendline>
    <cs:lnRef idx="0">
      <cs:styleClr val="auto"/>
    </cs:lnRef>
    <cs:fillRef idx="2"/>
    <cs:effectRef idx="0"/>
    <cs:fontRef idx="minor">
      <a:schemeClr val="dk1"/>
    </cs:fontRef>
    <cs:spPr>
      <a:ln w="9525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50000"/>
        <a:lumOff val="50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50000"/>
            <a:lumOff val="50000"/>
          </a:schemeClr>
        </a:solidFill>
      </a:ln>
    </cs:spPr>
  </cs:upBar>
  <cs:valueAxis>
    <cs:lnRef idx="0"/>
    <cs:fillRef idx="0"/>
    <cs:effectRef idx="0"/>
    <cs:fontRef idx="minor">
      <a:schemeClr val="tx1">
        <a:lumMod val="50000"/>
        <a:lumOff val="50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89">
  <cs:axisTitle>
    <cs:lnRef idx="0"/>
    <cs:fillRef idx="0"/>
    <cs:effectRef idx="0"/>
    <cs:fontRef idx="minor">
      <a:schemeClr val="tx1">
        <a:lumMod val="50000"/>
        <a:lumOff val="50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50000"/>
        <a:lumOff val="50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>
      <cs:styleClr val="auto"/>
    </cs:lnRef>
    <cs:fillRef idx="2">
      <cs:styleClr val="auto"/>
    </cs:fillRef>
    <cs:effectRef idx="1"/>
    <cs:fontRef idx="minor">
      <a:schemeClr val="dk1"/>
    </cs:fontRef>
    <cs:spPr>
      <a:ln w="9525" cap="flat" cmpd="sng" algn="ctr">
        <a:solidFill>
          <a:schemeClr val="phClr">
            <a:shade val="95000"/>
          </a:schemeClr>
        </a:solidFill>
        <a:round/>
      </a:ln>
    </cs:spPr>
  </cs:dataPoint>
  <cs:dataPoint3D>
    <cs:lnRef idx="0">
      <cs:styleClr val="auto"/>
    </cs:lnRef>
    <cs:fillRef idx="2">
      <cs:styleClr val="auto"/>
    </cs:fillRef>
    <cs:effectRef idx="1"/>
    <cs:fontRef idx="minor">
      <a:schemeClr val="dk1"/>
    </cs:fontRef>
    <cs:spPr>
      <a:ln w="9525" cap="flat" cmpd="sng" algn="ctr">
        <a:solidFill>
          <a:schemeClr val="phClr">
            <a:shade val="95000"/>
          </a:schemeClr>
        </a:solidFill>
        <a:round/>
      </a:ln>
    </cs:spPr>
  </cs:dataPoint3D>
  <cs:dataPointLine>
    <cs:lnRef idx="0">
      <cs:styleClr val="auto"/>
    </cs:lnRef>
    <cs:fillRef idx="2">
      <cs:styleClr val="auto"/>
    </cs:fillRef>
    <cs:effectRef idx="1"/>
    <cs:fontRef idx="minor">
      <a:schemeClr val="dk1"/>
    </cs:fontRef>
    <cs:spPr>
      <a:ln w="158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2">
      <cs:styleClr val="auto"/>
    </cs:fillRef>
    <cs:effectRef idx="1"/>
    <cs:fontRef idx="minor">
      <a:schemeClr val="dk1"/>
    </cs:fontRef>
    <cs:spPr>
      <a:ln w="9525" cap="flat" cmpd="sng" algn="ctr">
        <a:solidFill>
          <a:schemeClr val="phClr">
            <a:shade val="95000"/>
          </a:schemeClr>
        </a:solidFill>
        <a:round/>
      </a:ln>
    </cs:spPr>
  </cs:dataPointMarker>
  <cs:dataPointMarkerLayout symbol="circle" size="4"/>
  <cs:dataPointWireframe>
    <cs:lnRef idx="0">
      <cs:styleClr val="auto"/>
    </cs:lnRef>
    <cs:fillRef idx="2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50000"/>
        <a:lumOff val="50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50000"/>
            <a:lumOff val="50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50000"/>
        <a:lumOff val="50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50000"/>
        <a:lumOff val="50000"/>
      </a:schemeClr>
    </cs:fontRef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prstDash val="dash"/>
      </a:ln>
    </cs:spPr>
  </cs:seriesLine>
  <cs:title>
    <cs:lnRef idx="0"/>
    <cs:fillRef idx="0"/>
    <cs:effectRef idx="0"/>
    <cs:fontRef idx="minor">
      <a:schemeClr val="tx1">
        <a:lumMod val="50000"/>
        <a:lumOff val="50000"/>
      </a:schemeClr>
    </cs:fontRef>
    <cs:defRPr sz="1400" kern="1200" cap="none" spc="20" baseline="0"/>
  </cs:title>
  <cs:trendline>
    <cs:lnRef idx="0">
      <cs:styleClr val="auto"/>
    </cs:lnRef>
    <cs:fillRef idx="2"/>
    <cs:effectRef idx="0"/>
    <cs:fontRef idx="minor">
      <a:schemeClr val="dk1"/>
    </cs:fontRef>
    <cs:spPr>
      <a:ln w="9525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50000"/>
        <a:lumOff val="50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50000"/>
            <a:lumOff val="50000"/>
          </a:schemeClr>
        </a:solidFill>
      </a:ln>
    </cs:spPr>
  </cs:upBar>
  <cs:valueAxis>
    <cs:lnRef idx="0"/>
    <cs:fillRef idx="0"/>
    <cs:effectRef idx="0"/>
    <cs:fontRef idx="minor">
      <a:schemeClr val="tx1">
        <a:lumMod val="50000"/>
        <a:lumOff val="50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204">
  <cs:axisTitle>
    <cs:lnRef idx="0"/>
    <cs:fillRef idx="0"/>
    <cs:effectRef idx="0"/>
    <cs:fontRef idx="minor">
      <a:schemeClr val="dk1">
        <a:lumMod val="65000"/>
        <a:lumOff val="3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65000"/>
        <a:lumOff val="35000"/>
      </a:schemeClr>
    </cs:fontRef>
    <cs:defRPr sz="900" kern="1200">
      <a:effectLst/>
    </cs:defRPr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68000">
            <a:schemeClr val="lt1">
              <a:lumMod val="85000"/>
            </a:schemeClr>
          </a:gs>
          <a:gs pos="100000">
            <a:schemeClr val="lt1"/>
          </a:gs>
        </a:gsLst>
        <a:lin ang="5400000" scaled="1"/>
        <a:tileRect/>
      </a:gradFill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lt1"/>
    </cs:fontRef>
    <cs:spPr/>
    <cs:defRPr sz="1000" b="1" i="0" u="none" strike="noStrike" kern="1200" baseline="0"/>
  </cs:dataLabel>
  <cs:dataLabelCallout>
    <cs:lnRef idx="0"/>
    <cs:fillRef idx="0"/>
    <cs:effectRef idx="0"/>
    <cs:fontRef idx="minor">
      <a:schemeClr val="lt1"/>
    </cs:fontRef>
    <cs:spPr>
      <a:solidFill>
        <a:schemeClr val="dk1">
          <a:lumMod val="65000"/>
          <a:lumOff val="35000"/>
          <a:alpha val="75000"/>
        </a:schemeClr>
      </a:solidFill>
    </cs:spPr>
    <cs:defRPr sz="10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>
      <cs:styleClr val="auto"/>
    </cs:lnRef>
    <cs:fillRef idx="0">
      <cs:styleClr val="auto"/>
    </cs:fillRef>
    <cs:effectRef idx="0"/>
    <cs:fontRef idx="minor">
      <a:schemeClr val="dk1"/>
    </cs:fontRef>
    <cs:spPr>
      <a:gradFill>
        <a:gsLst>
          <a:gs pos="0">
            <a:schemeClr val="phClr"/>
          </a:gs>
          <a:gs pos="100000">
            <a:schemeClr val="phClr">
              <a:lumMod val="84000"/>
            </a:schemeClr>
          </a:gs>
        </a:gsLst>
        <a:lin ang="5400000" scaled="1"/>
      </a:gradFill>
      <a:effectLst>
        <a:outerShdw blurRad="76200" dir="18900000" sy="23000" kx="-1200000" algn="bl" rotWithShape="0">
          <a:prstClr val="black">
            <a:alpha val="20000"/>
          </a:prstClr>
        </a:outerShdw>
      </a:effectLst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gradFill>
        <a:gsLst>
          <a:gs pos="0">
            <a:schemeClr val="phClr"/>
          </a:gs>
          <a:gs pos="100000">
            <a:schemeClr val="phClr">
              <a:lumMod val="84000"/>
            </a:schemeClr>
          </a:gs>
        </a:gsLst>
        <a:lin ang="5400000" scaled="1"/>
      </a:gradFill>
      <a:effectLst>
        <a:outerShdw blurRad="76200" dir="18900000" sy="23000" kx="-1200000" algn="bl" rotWithShape="0">
          <a:prstClr val="black">
            <a:alpha val="20000"/>
          </a:prstClr>
        </a:outerShdw>
      </a:effectLst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8575" cap="rnd">
        <a:gradFill>
          <a:gsLst>
            <a:gs pos="0">
              <a:schemeClr val="phClr"/>
            </a:gs>
            <a:gs pos="100000">
              <a:schemeClr val="phClr">
                <a:lumMod val="84000"/>
              </a:schemeClr>
            </a:gs>
          </a:gsLst>
          <a:lin ang="5400000" scaled="1"/>
        </a:gra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gradFill>
        <a:gsLst>
          <a:gs pos="0">
            <a:schemeClr val="phClr"/>
          </a:gs>
          <a:gs pos="100000">
            <a:schemeClr val="phClr">
              <a:lumMod val="84000"/>
            </a:schemeClr>
          </a:gs>
        </a:gsLst>
        <a:lin ang="5400000" scaled="1"/>
      </a:gradFill>
      <a:effectLst>
        <a:outerShdw blurRad="76200" dir="18900000" sy="23000" kx="-1200000" algn="bl" rotWithShape="0">
          <a:prstClr val="black">
            <a:alpha val="20000"/>
          </a:prstClr>
        </a:outerShdw>
      </a:effectLst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65000"/>
        <a:lumOff val="35000"/>
      </a:schemeClr>
    </cs:fontRef>
    <cs:spPr>
      <a:ln w="9525">
        <a:solidFill>
          <a:schemeClr val="dk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35000"/>
          <a:lumOff val="65000"/>
        </a:schemeClr>
      </a:solidFill>
      <a:ln w="9525">
        <a:solidFill>
          <a:schemeClr val="dk1">
            <a:lumMod val="50000"/>
            <a:lumOff val="50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dk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65000"/>
        <a:lumOff val="35000"/>
      </a:schemeClr>
    </cs:fontRef>
    <cs:defRPr kern="1200">
      <a:effectLst/>
    </cs:defRPr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>
          <a:lumMod val="95000"/>
        </a:schemeClr>
      </a:solidFill>
      <a:ln w="9525">
        <a:solidFill>
          <a:schemeClr val="dk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239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900" b="0" i="0" u="none" strike="noStrike" kern="1200" baseline="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4.xml"/><Relationship Id="rId2" Type="http://schemas.openxmlformats.org/officeDocument/2006/relationships/chart" Target="../charts/chart3.xml"/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704849</xdr:colOff>
      <xdr:row>10</xdr:row>
      <xdr:rowOff>142874</xdr:rowOff>
    </xdr:from>
    <xdr:to>
      <xdr:col>11</xdr:col>
      <xdr:colOff>219075</xdr:colOff>
      <xdr:row>29</xdr:row>
      <xdr:rowOff>57149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E761CD4C-4E57-4BC6-8F1F-FDFAE52A347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161925</xdr:colOff>
      <xdr:row>22</xdr:row>
      <xdr:rowOff>133350</xdr:rowOff>
    </xdr:from>
    <xdr:to>
      <xdr:col>9</xdr:col>
      <xdr:colOff>428626</xdr:colOff>
      <xdr:row>41</xdr:row>
      <xdr:rowOff>47625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DED081BD-0582-4093-9BE6-B0ED2BCCA1C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747712</xdr:colOff>
      <xdr:row>6</xdr:row>
      <xdr:rowOff>4762</xdr:rowOff>
    </xdr:from>
    <xdr:to>
      <xdr:col>7</xdr:col>
      <xdr:colOff>747712</xdr:colOff>
      <xdr:row>20</xdr:row>
      <xdr:rowOff>80962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A2C332AA-52E2-4F80-ADA6-D22D69AD9536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9</xdr:col>
      <xdr:colOff>214312</xdr:colOff>
      <xdr:row>5</xdr:row>
      <xdr:rowOff>185737</xdr:rowOff>
    </xdr:from>
    <xdr:to>
      <xdr:col>15</xdr:col>
      <xdr:colOff>214312</xdr:colOff>
      <xdr:row>20</xdr:row>
      <xdr:rowOff>71437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1521C8E2-D720-4310-97B1-1FD0B2E9810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EFAC1F-D9CE-4D91-B327-2D967BE87E38}">
  <dimension ref="A1:M88"/>
  <sheetViews>
    <sheetView workbookViewId="0">
      <selection activeCell="B47" sqref="B47"/>
    </sheetView>
  </sheetViews>
  <sheetFormatPr baseColWidth="10" defaultRowHeight="15" x14ac:dyDescent="0.25"/>
  <cols>
    <col min="1" max="1" width="17.85546875" customWidth="1"/>
    <col min="2" max="2" width="15.42578125" style="9" customWidth="1"/>
    <col min="3" max="3" width="22.28515625" style="9" customWidth="1"/>
    <col min="4" max="4" width="16" customWidth="1"/>
    <col min="5" max="5" width="32.42578125" customWidth="1"/>
    <col min="6" max="6" width="19.85546875" style="8" customWidth="1"/>
    <col min="7" max="7" width="19.5703125" style="8" customWidth="1"/>
    <col min="8" max="8" width="20.42578125" customWidth="1"/>
    <col min="9" max="9" width="17" customWidth="1"/>
    <col min="10" max="10" width="11.42578125" style="8"/>
  </cols>
  <sheetData>
    <row r="1" spans="1:10" s="41" customFormat="1" ht="15" customHeight="1" x14ac:dyDescent="0.25">
      <c r="A1" s="166" t="s">
        <v>23</v>
      </c>
      <c r="B1" s="166"/>
      <c r="C1" s="166"/>
      <c r="D1" s="166"/>
      <c r="E1" s="166"/>
      <c r="F1" s="166"/>
      <c r="G1" s="166"/>
      <c r="H1" s="166"/>
      <c r="J1" s="42"/>
    </row>
    <row r="2" spans="1:10" ht="45" x14ac:dyDescent="0.25">
      <c r="A2" s="5" t="s">
        <v>29</v>
      </c>
      <c r="B2" s="2" t="s">
        <v>0</v>
      </c>
      <c r="C2" s="2" t="s">
        <v>1</v>
      </c>
      <c r="D2" s="2" t="s">
        <v>2</v>
      </c>
      <c r="E2" s="2" t="s">
        <v>3</v>
      </c>
      <c r="F2" s="7" t="s">
        <v>4</v>
      </c>
      <c r="G2" s="7" t="s">
        <v>5</v>
      </c>
      <c r="H2" s="44" t="s">
        <v>97</v>
      </c>
      <c r="I2" s="2" t="s">
        <v>94</v>
      </c>
    </row>
    <row r="3" spans="1:10" ht="15" customHeight="1" x14ac:dyDescent="0.25">
      <c r="A3" s="6" t="s">
        <v>21</v>
      </c>
      <c r="B3" s="10" t="s">
        <v>24</v>
      </c>
      <c r="C3" s="3" t="s">
        <v>7</v>
      </c>
      <c r="D3" s="3" t="s">
        <v>6</v>
      </c>
      <c r="E3" s="1" t="s">
        <v>8</v>
      </c>
      <c r="F3" s="13">
        <v>182182885</v>
      </c>
      <c r="G3" s="13"/>
      <c r="H3" s="10" t="s">
        <v>45</v>
      </c>
      <c r="I3" s="28">
        <v>43494</v>
      </c>
    </row>
    <row r="4" spans="1:10" x14ac:dyDescent="0.25">
      <c r="A4" s="6" t="s">
        <v>22</v>
      </c>
      <c r="B4" s="1" t="s">
        <v>36</v>
      </c>
      <c r="C4" s="3" t="s">
        <v>9</v>
      </c>
      <c r="D4" s="3" t="s">
        <v>6</v>
      </c>
      <c r="E4" s="1" t="s">
        <v>8</v>
      </c>
      <c r="F4" s="13">
        <v>347217892</v>
      </c>
      <c r="G4" s="13"/>
      <c r="H4" s="10" t="s">
        <v>45</v>
      </c>
      <c r="I4" s="28">
        <v>43511</v>
      </c>
    </row>
    <row r="5" spans="1:10" x14ac:dyDescent="0.25">
      <c r="A5" s="6" t="s">
        <v>96</v>
      </c>
      <c r="B5" s="1" t="s">
        <v>36</v>
      </c>
      <c r="C5" s="3" t="s">
        <v>9</v>
      </c>
      <c r="D5" s="3" t="s">
        <v>6</v>
      </c>
      <c r="E5" s="1" t="s">
        <v>8</v>
      </c>
      <c r="F5" s="13">
        <v>150000000</v>
      </c>
      <c r="G5" s="13"/>
      <c r="H5" s="10" t="s">
        <v>45</v>
      </c>
      <c r="I5" s="28">
        <v>43571</v>
      </c>
    </row>
    <row r="6" spans="1:10" x14ac:dyDescent="0.25">
      <c r="A6" s="6" t="s">
        <v>32</v>
      </c>
      <c r="B6" s="10">
        <v>893</v>
      </c>
      <c r="C6" s="14" t="s">
        <v>25</v>
      </c>
      <c r="D6" s="14">
        <v>43509</v>
      </c>
      <c r="E6" s="10" t="s">
        <v>11</v>
      </c>
      <c r="F6" s="13"/>
      <c r="G6" s="12">
        <v>238224136</v>
      </c>
      <c r="H6" s="10" t="s">
        <v>45</v>
      </c>
      <c r="I6" s="28">
        <v>43521</v>
      </c>
    </row>
    <row r="7" spans="1:10" x14ac:dyDescent="0.25">
      <c r="A7" s="6" t="s">
        <v>33</v>
      </c>
      <c r="B7" s="10">
        <v>899</v>
      </c>
      <c r="C7" s="10" t="s">
        <v>26</v>
      </c>
      <c r="D7" s="11">
        <v>43516</v>
      </c>
      <c r="E7" s="10" t="s">
        <v>11</v>
      </c>
      <c r="F7" s="13"/>
      <c r="G7" s="12">
        <v>75029360</v>
      </c>
      <c r="H7" s="10" t="s">
        <v>45</v>
      </c>
      <c r="I7" s="28">
        <v>43522</v>
      </c>
    </row>
    <row r="8" spans="1:10" x14ac:dyDescent="0.25">
      <c r="A8" s="6" t="s">
        <v>34</v>
      </c>
      <c r="B8" s="10">
        <v>909</v>
      </c>
      <c r="C8" s="10" t="s">
        <v>27</v>
      </c>
      <c r="D8" s="11">
        <v>43525</v>
      </c>
      <c r="E8" s="10" t="s">
        <v>11</v>
      </c>
      <c r="F8" s="13"/>
      <c r="G8" s="13">
        <v>186922515</v>
      </c>
      <c r="H8" s="10" t="s">
        <v>45</v>
      </c>
      <c r="I8" s="28">
        <v>43536</v>
      </c>
    </row>
    <row r="9" spans="1:10" x14ac:dyDescent="0.25">
      <c r="A9" s="6" t="s">
        <v>31</v>
      </c>
      <c r="B9" s="10">
        <v>913</v>
      </c>
      <c r="C9" s="10" t="s">
        <v>28</v>
      </c>
      <c r="D9" s="11">
        <v>43539</v>
      </c>
      <c r="E9" s="10" t="s">
        <v>11</v>
      </c>
      <c r="F9" s="13"/>
      <c r="G9" s="13">
        <v>105502642</v>
      </c>
      <c r="H9" s="10" t="s">
        <v>45</v>
      </c>
      <c r="I9" s="28">
        <v>43581</v>
      </c>
    </row>
    <row r="10" spans="1:10" x14ac:dyDescent="0.25">
      <c r="A10" s="6" t="s">
        <v>30</v>
      </c>
      <c r="B10" s="10">
        <v>921</v>
      </c>
      <c r="C10" s="11" t="s">
        <v>87</v>
      </c>
      <c r="D10" s="11">
        <v>43544</v>
      </c>
      <c r="E10" s="10" t="s">
        <v>11</v>
      </c>
      <c r="F10" s="13"/>
      <c r="G10" s="13">
        <v>60532362</v>
      </c>
      <c r="H10" s="10" t="s">
        <v>45</v>
      </c>
      <c r="I10" s="28">
        <v>43581</v>
      </c>
    </row>
    <row r="11" spans="1:10" x14ac:dyDescent="0.25">
      <c r="A11" s="58" t="s">
        <v>89</v>
      </c>
      <c r="B11" s="10">
        <v>923</v>
      </c>
      <c r="C11" s="11" t="s">
        <v>88</v>
      </c>
      <c r="D11" s="55">
        <v>43550</v>
      </c>
      <c r="E11" s="10" t="s">
        <v>11</v>
      </c>
      <c r="F11" s="13"/>
      <c r="G11" s="13">
        <v>14319483</v>
      </c>
      <c r="H11" s="10" t="s">
        <v>45</v>
      </c>
      <c r="I11" s="28">
        <v>43581</v>
      </c>
    </row>
    <row r="12" spans="1:10" x14ac:dyDescent="0.25">
      <c r="C12" s="9" t="s">
        <v>101</v>
      </c>
      <c r="F12" s="15">
        <f>SUM(F3:F10)</f>
        <v>679400777</v>
      </c>
      <c r="G12" s="15">
        <f>SUM(G3:G11)</f>
        <v>680530498</v>
      </c>
    </row>
    <row r="14" spans="1:10" x14ac:dyDescent="0.25">
      <c r="E14" s="18" t="s">
        <v>99</v>
      </c>
      <c r="F14" s="19">
        <v>18660772</v>
      </c>
      <c r="H14" s="8"/>
    </row>
    <row r="15" spans="1:10" x14ac:dyDescent="0.25">
      <c r="H15" s="17"/>
    </row>
    <row r="16" spans="1:10" s="53" customFormat="1" x14ac:dyDescent="0.25">
      <c r="B16" s="54"/>
      <c r="C16" s="54"/>
      <c r="E16" s="56"/>
      <c r="F16" s="64"/>
      <c r="G16" s="57"/>
      <c r="J16" s="57"/>
    </row>
    <row r="18" spans="1:13" s="41" customFormat="1" ht="15.75" x14ac:dyDescent="0.25">
      <c r="A18" s="167" t="s">
        <v>35</v>
      </c>
      <c r="B18" s="167"/>
      <c r="C18" s="167"/>
      <c r="D18" s="167"/>
      <c r="E18" s="167"/>
      <c r="F18" s="167"/>
      <c r="G18" s="167"/>
      <c r="H18" s="167"/>
      <c r="I18" s="167"/>
      <c r="J18" s="42"/>
    </row>
    <row r="19" spans="1:13" ht="45" x14ac:dyDescent="0.25">
      <c r="A19" s="5" t="s">
        <v>29</v>
      </c>
      <c r="B19" s="2" t="s">
        <v>0</v>
      </c>
      <c r="C19" s="2" t="s">
        <v>1</v>
      </c>
      <c r="D19" s="2" t="s">
        <v>2</v>
      </c>
      <c r="E19" s="2" t="s">
        <v>3</v>
      </c>
      <c r="F19" s="7" t="s">
        <v>4</v>
      </c>
      <c r="G19" s="7" t="s">
        <v>5</v>
      </c>
      <c r="H19" s="44" t="s">
        <v>97</v>
      </c>
      <c r="I19" s="2" t="s">
        <v>94</v>
      </c>
    </row>
    <row r="20" spans="1:13" x14ac:dyDescent="0.25">
      <c r="A20" s="6" t="s">
        <v>21</v>
      </c>
      <c r="B20" s="10" t="s">
        <v>24</v>
      </c>
      <c r="C20" s="3" t="s">
        <v>7</v>
      </c>
      <c r="D20" s="3" t="s">
        <v>6</v>
      </c>
      <c r="E20" s="1" t="s">
        <v>8</v>
      </c>
      <c r="F20" s="13">
        <v>290000000</v>
      </c>
      <c r="G20" s="13"/>
      <c r="H20" s="10" t="s">
        <v>45</v>
      </c>
      <c r="I20" s="11">
        <v>43494</v>
      </c>
      <c r="K20" s="8"/>
      <c r="M20" s="8"/>
    </row>
    <row r="21" spans="1:13" x14ac:dyDescent="0.25">
      <c r="A21" s="6" t="s">
        <v>22</v>
      </c>
      <c r="B21" s="1" t="s">
        <v>24</v>
      </c>
      <c r="C21" s="3" t="s">
        <v>9</v>
      </c>
      <c r="D21" s="3" t="s">
        <v>6</v>
      </c>
      <c r="E21" s="1" t="s">
        <v>8</v>
      </c>
      <c r="F21" s="13">
        <v>313135154</v>
      </c>
      <c r="G21" s="13"/>
      <c r="H21" s="10" t="s">
        <v>45</v>
      </c>
      <c r="I21" s="11">
        <v>43511</v>
      </c>
    </row>
    <row r="22" spans="1:13" x14ac:dyDescent="0.25">
      <c r="A22" s="6" t="s">
        <v>38</v>
      </c>
      <c r="B22" s="10">
        <v>897</v>
      </c>
      <c r="C22" s="14" t="s">
        <v>37</v>
      </c>
      <c r="D22" s="14">
        <v>43514</v>
      </c>
      <c r="E22" s="10" t="s">
        <v>11</v>
      </c>
      <c r="F22" s="13"/>
      <c r="G22" s="12">
        <v>189348544</v>
      </c>
      <c r="H22" s="10" t="s">
        <v>45</v>
      </c>
      <c r="I22" s="11">
        <v>43524</v>
      </c>
    </row>
    <row r="23" spans="1:13" x14ac:dyDescent="0.25">
      <c r="A23" s="6" t="s">
        <v>39</v>
      </c>
      <c r="B23" s="10">
        <v>907</v>
      </c>
      <c r="C23" s="10" t="s">
        <v>40</v>
      </c>
      <c r="D23" s="11">
        <v>43525</v>
      </c>
      <c r="E23" s="10" t="s">
        <v>11</v>
      </c>
      <c r="F23" s="13"/>
      <c r="G23" s="12">
        <v>102484899</v>
      </c>
      <c r="H23" s="10" t="s">
        <v>45</v>
      </c>
      <c r="I23" s="11">
        <v>43537</v>
      </c>
    </row>
    <row r="24" spans="1:13" x14ac:dyDescent="0.25">
      <c r="A24" s="6" t="s">
        <v>42</v>
      </c>
      <c r="B24" s="10">
        <v>911</v>
      </c>
      <c r="C24" s="10" t="s">
        <v>41</v>
      </c>
      <c r="D24" s="11">
        <v>43530</v>
      </c>
      <c r="E24" s="10" t="s">
        <v>11</v>
      </c>
      <c r="F24" s="13"/>
      <c r="G24" s="13">
        <v>237809936</v>
      </c>
      <c r="H24" s="10" t="s">
        <v>45</v>
      </c>
      <c r="I24" s="11">
        <v>43539</v>
      </c>
    </row>
    <row r="25" spans="1:13" x14ac:dyDescent="0.25">
      <c r="A25" s="6" t="s">
        <v>43</v>
      </c>
      <c r="B25" s="10">
        <v>919</v>
      </c>
      <c r="C25" s="10" t="s">
        <v>44</v>
      </c>
      <c r="D25" s="11">
        <v>43542</v>
      </c>
      <c r="E25" s="10" t="s">
        <v>11</v>
      </c>
      <c r="F25" s="13"/>
      <c r="G25" s="13">
        <v>84141759</v>
      </c>
      <c r="H25" s="10" t="s">
        <v>45</v>
      </c>
      <c r="I25" s="11">
        <v>43552</v>
      </c>
    </row>
    <row r="26" spans="1:13" x14ac:dyDescent="0.25">
      <c r="A26" s="58" t="s">
        <v>90</v>
      </c>
      <c r="B26" s="10">
        <v>925</v>
      </c>
      <c r="C26" s="11">
        <v>43524</v>
      </c>
      <c r="D26" s="11">
        <v>43546</v>
      </c>
      <c r="E26" s="10" t="s">
        <v>11</v>
      </c>
      <c r="F26" s="13"/>
      <c r="G26" s="13">
        <v>12425998</v>
      </c>
      <c r="H26" s="10" t="s">
        <v>45</v>
      </c>
      <c r="I26" s="11">
        <v>43559</v>
      </c>
    </row>
    <row r="27" spans="1:13" x14ac:dyDescent="0.25">
      <c r="F27" s="23">
        <f>SUM(F20:F25)</f>
        <v>603135154</v>
      </c>
      <c r="G27" s="23">
        <f>SUM(G20:G26)</f>
        <v>626211136</v>
      </c>
    </row>
    <row r="29" spans="1:13" x14ac:dyDescent="0.25">
      <c r="E29" s="18" t="s">
        <v>99</v>
      </c>
      <c r="F29" s="19">
        <v>28107984</v>
      </c>
    </row>
    <row r="31" spans="1:13" s="53" customFormat="1" x14ac:dyDescent="0.25">
      <c r="B31" s="54"/>
      <c r="C31" s="54"/>
      <c r="E31" s="56"/>
      <c r="F31" s="57"/>
      <c r="G31" s="57"/>
      <c r="J31" s="57"/>
    </row>
    <row r="33" spans="1:10" s="41" customFormat="1" ht="15.75" x14ac:dyDescent="0.25">
      <c r="A33" s="166" t="s">
        <v>47</v>
      </c>
      <c r="B33" s="166"/>
      <c r="C33" s="166"/>
      <c r="D33" s="166"/>
      <c r="E33" s="166"/>
      <c r="F33" s="166"/>
      <c r="G33" s="166"/>
      <c r="H33" s="166"/>
      <c r="J33" s="42"/>
    </row>
    <row r="34" spans="1:10" ht="45" x14ac:dyDescent="0.25">
      <c r="A34" s="5" t="s">
        <v>29</v>
      </c>
      <c r="B34" s="2" t="s">
        <v>0</v>
      </c>
      <c r="C34" s="2" t="s">
        <v>1</v>
      </c>
      <c r="D34" s="2" t="s">
        <v>2</v>
      </c>
      <c r="E34" s="2" t="s">
        <v>3</v>
      </c>
      <c r="F34" s="7" t="s">
        <v>4</v>
      </c>
      <c r="G34" s="7" t="s">
        <v>5</v>
      </c>
      <c r="H34" s="44" t="s">
        <v>97</v>
      </c>
      <c r="I34" s="2" t="s">
        <v>94</v>
      </c>
    </row>
    <row r="35" spans="1:10" x14ac:dyDescent="0.25">
      <c r="A35" s="6" t="s">
        <v>21</v>
      </c>
      <c r="B35" s="10" t="s">
        <v>24</v>
      </c>
      <c r="C35" s="3" t="s">
        <v>7</v>
      </c>
      <c r="D35" s="3" t="s">
        <v>6</v>
      </c>
      <c r="E35" s="1" t="s">
        <v>8</v>
      </c>
      <c r="F35" s="13">
        <v>571412486</v>
      </c>
      <c r="G35" s="13"/>
      <c r="H35" s="10" t="s">
        <v>45</v>
      </c>
      <c r="I35" s="28">
        <v>43494</v>
      </c>
    </row>
    <row r="36" spans="1:10" x14ac:dyDescent="0.25">
      <c r="A36" s="6" t="s">
        <v>22</v>
      </c>
      <c r="B36" s="1" t="s">
        <v>24</v>
      </c>
      <c r="C36" s="3" t="s">
        <v>9</v>
      </c>
      <c r="D36" s="3" t="s">
        <v>6</v>
      </c>
      <c r="E36" s="1" t="s">
        <v>8</v>
      </c>
      <c r="F36" s="13">
        <v>441004593</v>
      </c>
      <c r="G36" s="13"/>
      <c r="H36" s="10" t="s">
        <v>45</v>
      </c>
      <c r="I36" s="28">
        <v>43511</v>
      </c>
    </row>
    <row r="37" spans="1:10" x14ac:dyDescent="0.25">
      <c r="A37" s="6" t="s">
        <v>52</v>
      </c>
      <c r="B37" s="20">
        <v>365</v>
      </c>
      <c r="C37" s="21" t="s">
        <v>48</v>
      </c>
      <c r="D37" s="21">
        <v>43504</v>
      </c>
      <c r="E37" s="10" t="s">
        <v>11</v>
      </c>
      <c r="F37" s="13"/>
      <c r="G37" s="22">
        <v>130354638.26000001</v>
      </c>
      <c r="H37" s="10" t="s">
        <v>45</v>
      </c>
      <c r="I37" s="28">
        <v>43508</v>
      </c>
    </row>
    <row r="38" spans="1:10" x14ac:dyDescent="0.25">
      <c r="A38" s="6" t="s">
        <v>53</v>
      </c>
      <c r="B38" s="20">
        <v>367</v>
      </c>
      <c r="C38" s="21" t="s">
        <v>49</v>
      </c>
      <c r="D38" s="21">
        <v>43508</v>
      </c>
      <c r="E38" s="10" t="s">
        <v>11</v>
      </c>
      <c r="F38" s="13"/>
      <c r="G38" s="22">
        <v>229170909.66</v>
      </c>
      <c r="H38" s="10" t="s">
        <v>45</v>
      </c>
      <c r="I38" s="28">
        <v>43511</v>
      </c>
    </row>
    <row r="39" spans="1:10" x14ac:dyDescent="0.25">
      <c r="A39" s="6" t="s">
        <v>54</v>
      </c>
      <c r="B39" s="20">
        <v>371</v>
      </c>
      <c r="C39" s="21" t="s">
        <v>50</v>
      </c>
      <c r="D39" s="21">
        <v>43515</v>
      </c>
      <c r="E39" s="10" t="s">
        <v>11</v>
      </c>
      <c r="F39" s="13"/>
      <c r="G39" s="22">
        <v>215975683</v>
      </c>
      <c r="H39" s="10" t="s">
        <v>45</v>
      </c>
      <c r="I39" s="28">
        <v>43517</v>
      </c>
    </row>
    <row r="40" spans="1:10" x14ac:dyDescent="0.25">
      <c r="A40" s="6" t="s">
        <v>34</v>
      </c>
      <c r="B40" s="20">
        <v>376</v>
      </c>
      <c r="C40" s="21" t="s">
        <v>51</v>
      </c>
      <c r="D40" s="21">
        <v>43530</v>
      </c>
      <c r="E40" s="10" t="s">
        <v>11</v>
      </c>
      <c r="F40" s="13"/>
      <c r="G40" s="22">
        <v>409407055</v>
      </c>
      <c r="H40" s="10" t="s">
        <v>45</v>
      </c>
      <c r="I40" s="28">
        <v>43535</v>
      </c>
    </row>
    <row r="41" spans="1:10" x14ac:dyDescent="0.25">
      <c r="A41" s="58" t="s">
        <v>91</v>
      </c>
      <c r="B41" s="20" t="s">
        <v>91</v>
      </c>
      <c r="C41" s="21" t="s">
        <v>92</v>
      </c>
      <c r="D41" s="21" t="s">
        <v>91</v>
      </c>
      <c r="E41" s="10" t="s">
        <v>11</v>
      </c>
      <c r="F41" s="13"/>
      <c r="G41" s="22">
        <v>360590633.48000002</v>
      </c>
      <c r="H41" s="10" t="s">
        <v>46</v>
      </c>
      <c r="I41" s="6"/>
    </row>
    <row r="42" spans="1:10" x14ac:dyDescent="0.25">
      <c r="A42" s="58"/>
      <c r="B42" s="20"/>
      <c r="C42" s="21">
        <v>43522</v>
      </c>
      <c r="D42" s="21"/>
      <c r="E42" s="10" t="s">
        <v>11</v>
      </c>
      <c r="F42" s="13"/>
      <c r="G42" s="22">
        <v>3786970.88</v>
      </c>
      <c r="H42" s="10" t="s">
        <v>45</v>
      </c>
      <c r="I42" s="28">
        <v>43584</v>
      </c>
    </row>
    <row r="43" spans="1:10" x14ac:dyDescent="0.25">
      <c r="A43" s="58" t="s">
        <v>91</v>
      </c>
      <c r="B43" s="20" t="s">
        <v>91</v>
      </c>
      <c r="C43" s="21" t="s">
        <v>98</v>
      </c>
      <c r="D43" s="21" t="s">
        <v>91</v>
      </c>
      <c r="E43" s="10" t="s">
        <v>11</v>
      </c>
      <c r="F43" s="13"/>
      <c r="G43" s="22">
        <v>239585078.58000001</v>
      </c>
      <c r="H43" s="10" t="s">
        <v>46</v>
      </c>
      <c r="I43" s="6"/>
    </row>
    <row r="44" spans="1:10" x14ac:dyDescent="0.25">
      <c r="F44" s="23">
        <f>SUM(F35:F40)</f>
        <v>1012417079</v>
      </c>
      <c r="G44" s="23">
        <f>SUM(G37:G43)</f>
        <v>1588870968.8600001</v>
      </c>
    </row>
    <row r="46" spans="1:10" x14ac:dyDescent="0.25">
      <c r="E46" s="18" t="s">
        <v>100</v>
      </c>
      <c r="F46" s="19">
        <v>23721822</v>
      </c>
    </row>
    <row r="47" spans="1:10" x14ac:dyDescent="0.25">
      <c r="H47" s="65"/>
      <c r="I47" s="8"/>
    </row>
    <row r="48" spans="1:10" x14ac:dyDescent="0.25">
      <c r="E48" s="16" t="s">
        <v>64</v>
      </c>
      <c r="F48" s="13">
        <f>(F46-G41-G43)*-1</f>
        <v>576453890.06000006</v>
      </c>
      <c r="G48" s="165"/>
      <c r="H48" s="165"/>
    </row>
    <row r="49" spans="1:9" x14ac:dyDescent="0.25">
      <c r="A49" s="4"/>
      <c r="B49" s="24"/>
      <c r="C49" s="24"/>
      <c r="G49" s="165"/>
      <c r="H49" s="165"/>
    </row>
    <row r="53" spans="1:9" ht="21" x14ac:dyDescent="0.35">
      <c r="A53" s="164" t="s">
        <v>65</v>
      </c>
      <c r="B53" s="164"/>
      <c r="C53" s="164"/>
      <c r="D53" s="164"/>
      <c r="E53" s="164"/>
      <c r="F53" s="164"/>
      <c r="G53" s="164"/>
      <c r="H53" s="164"/>
      <c r="I53" s="164"/>
    </row>
    <row r="54" spans="1:9" ht="45" x14ac:dyDescent="0.25">
      <c r="A54" s="43" t="s">
        <v>66</v>
      </c>
      <c r="B54" s="44" t="s">
        <v>0</v>
      </c>
      <c r="C54" s="44" t="s">
        <v>1</v>
      </c>
      <c r="D54" s="44" t="s">
        <v>2</v>
      </c>
      <c r="E54" s="44" t="s">
        <v>3</v>
      </c>
      <c r="F54" s="44" t="s">
        <v>4</v>
      </c>
      <c r="G54" s="44" t="s">
        <v>67</v>
      </c>
      <c r="H54" s="44" t="s">
        <v>97</v>
      </c>
      <c r="I54" s="2" t="s">
        <v>94</v>
      </c>
    </row>
    <row r="55" spans="1:9" x14ac:dyDescent="0.25">
      <c r="A55" s="10" t="s">
        <v>21</v>
      </c>
      <c r="B55" s="20" t="s">
        <v>6</v>
      </c>
      <c r="C55" s="21" t="s">
        <v>7</v>
      </c>
      <c r="D55" s="21" t="s">
        <v>6</v>
      </c>
      <c r="E55" s="20" t="s">
        <v>8</v>
      </c>
      <c r="F55" s="22">
        <v>389685221</v>
      </c>
      <c r="G55" s="45"/>
      <c r="H55" s="10" t="s">
        <v>45</v>
      </c>
      <c r="I55" s="11">
        <v>43495</v>
      </c>
    </row>
    <row r="56" spans="1:9" x14ac:dyDescent="0.25">
      <c r="A56" s="10" t="s">
        <v>22</v>
      </c>
      <c r="B56" s="20" t="s">
        <v>6</v>
      </c>
      <c r="C56" s="21" t="s">
        <v>9</v>
      </c>
      <c r="D56" s="21" t="s">
        <v>6</v>
      </c>
      <c r="E56" s="20" t="s">
        <v>8</v>
      </c>
      <c r="F56" s="22">
        <v>427631852.33999997</v>
      </c>
      <c r="G56" s="45"/>
      <c r="H56" s="10" t="s">
        <v>45</v>
      </c>
      <c r="I56" s="11">
        <v>43515</v>
      </c>
    </row>
    <row r="57" spans="1:9" x14ac:dyDescent="0.25">
      <c r="A57" s="10" t="s">
        <v>68</v>
      </c>
      <c r="B57" s="20">
        <v>969</v>
      </c>
      <c r="C57" s="21" t="s">
        <v>69</v>
      </c>
      <c r="D57" s="21">
        <v>43510</v>
      </c>
      <c r="E57" s="20" t="s">
        <v>11</v>
      </c>
      <c r="F57" s="22"/>
      <c r="G57" s="45">
        <v>109999670</v>
      </c>
      <c r="H57" s="10" t="s">
        <v>45</v>
      </c>
      <c r="I57" s="11">
        <v>43516</v>
      </c>
    </row>
    <row r="58" spans="1:9" x14ac:dyDescent="0.25">
      <c r="A58" s="10" t="s">
        <v>70</v>
      </c>
      <c r="B58" s="20">
        <v>973</v>
      </c>
      <c r="C58" s="21" t="s">
        <v>12</v>
      </c>
      <c r="D58" s="21">
        <v>43510</v>
      </c>
      <c r="E58" s="20" t="s">
        <v>11</v>
      </c>
      <c r="F58" s="22"/>
      <c r="G58" s="45">
        <v>75384389</v>
      </c>
      <c r="H58" s="10" t="s">
        <v>45</v>
      </c>
      <c r="I58" s="11">
        <v>43517</v>
      </c>
    </row>
    <row r="59" spans="1:9" x14ac:dyDescent="0.25">
      <c r="A59" s="10" t="s">
        <v>71</v>
      </c>
      <c r="B59" s="20">
        <v>975</v>
      </c>
      <c r="C59" s="21" t="s">
        <v>13</v>
      </c>
      <c r="D59" s="21">
        <v>43511</v>
      </c>
      <c r="E59" s="20" t="s">
        <v>11</v>
      </c>
      <c r="F59" s="22"/>
      <c r="G59" s="45">
        <v>65621105</v>
      </c>
      <c r="H59" s="10" t="s">
        <v>45</v>
      </c>
      <c r="I59" s="11">
        <v>43522</v>
      </c>
    </row>
    <row r="60" spans="1:9" x14ac:dyDescent="0.25">
      <c r="A60" s="10" t="s">
        <v>72</v>
      </c>
      <c r="B60" s="20">
        <v>979</v>
      </c>
      <c r="C60" s="21" t="s">
        <v>73</v>
      </c>
      <c r="D60" s="21">
        <v>43521</v>
      </c>
      <c r="E60" s="20" t="s">
        <v>11</v>
      </c>
      <c r="F60" s="22"/>
      <c r="G60" s="45">
        <v>80413960</v>
      </c>
      <c r="H60" s="10" t="s">
        <v>45</v>
      </c>
      <c r="I60" s="11">
        <v>43528</v>
      </c>
    </row>
    <row r="61" spans="1:9" x14ac:dyDescent="0.25">
      <c r="A61" s="10" t="s">
        <v>74</v>
      </c>
      <c r="B61" s="20">
        <v>1000</v>
      </c>
      <c r="C61" s="21" t="s">
        <v>15</v>
      </c>
      <c r="D61" s="21">
        <v>43542</v>
      </c>
      <c r="E61" s="20" t="s">
        <v>11</v>
      </c>
      <c r="F61" s="22"/>
      <c r="G61" s="45">
        <v>69703933</v>
      </c>
      <c r="H61" s="10" t="s">
        <v>45</v>
      </c>
      <c r="I61" s="11">
        <v>43551</v>
      </c>
    </row>
    <row r="62" spans="1:9" x14ac:dyDescent="0.25">
      <c r="A62" s="10" t="s">
        <v>75</v>
      </c>
      <c r="B62" s="20">
        <v>1002</v>
      </c>
      <c r="C62" s="21" t="s">
        <v>16</v>
      </c>
      <c r="D62" s="21">
        <v>43542</v>
      </c>
      <c r="E62" s="20" t="s">
        <v>11</v>
      </c>
      <c r="F62" s="22"/>
      <c r="G62" s="45">
        <v>101834014</v>
      </c>
      <c r="H62" s="10" t="s">
        <v>45</v>
      </c>
      <c r="I62" s="11">
        <v>43550</v>
      </c>
    </row>
    <row r="63" spans="1:9" ht="30" x14ac:dyDescent="0.25">
      <c r="A63" s="10" t="s">
        <v>76</v>
      </c>
      <c r="B63" s="20">
        <v>1004</v>
      </c>
      <c r="C63" s="21" t="s">
        <v>17</v>
      </c>
      <c r="D63" s="21">
        <v>43545</v>
      </c>
      <c r="E63" s="20" t="s">
        <v>11</v>
      </c>
      <c r="F63" s="22"/>
      <c r="G63" s="45">
        <v>77100360</v>
      </c>
      <c r="H63" s="10" t="s">
        <v>45</v>
      </c>
      <c r="I63" s="11">
        <v>43552</v>
      </c>
    </row>
    <row r="64" spans="1:9" ht="30" x14ac:dyDescent="0.25">
      <c r="A64" s="10" t="s">
        <v>86</v>
      </c>
      <c r="B64" s="20">
        <v>1008</v>
      </c>
      <c r="C64" s="21" t="s">
        <v>18</v>
      </c>
      <c r="D64" s="21">
        <v>43550</v>
      </c>
      <c r="E64" s="20" t="s">
        <v>11</v>
      </c>
      <c r="F64" s="22"/>
      <c r="G64" s="45">
        <v>39526508</v>
      </c>
      <c r="H64" s="52" t="s">
        <v>45</v>
      </c>
      <c r="I64" s="11">
        <v>43557</v>
      </c>
    </row>
    <row r="65" spans="1:9" ht="30" x14ac:dyDescent="0.25">
      <c r="A65" s="10"/>
      <c r="B65" s="20"/>
      <c r="C65" s="21" t="s">
        <v>93</v>
      </c>
      <c r="D65" s="21"/>
      <c r="E65" s="20" t="s">
        <v>11</v>
      </c>
      <c r="F65" s="22"/>
      <c r="G65" s="45">
        <v>710057</v>
      </c>
      <c r="H65" s="52" t="s">
        <v>45</v>
      </c>
      <c r="I65" s="11">
        <v>43580</v>
      </c>
    </row>
    <row r="66" spans="1:9" ht="15.75" x14ac:dyDescent="0.25">
      <c r="A66" s="9"/>
      <c r="B66"/>
      <c r="C66"/>
      <c r="E66" s="46" t="s">
        <v>77</v>
      </c>
      <c r="F66" s="59">
        <f>SUM(F55:F64)</f>
        <v>817317073.33999991</v>
      </c>
      <c r="G66" s="60">
        <f>SUM(G57:G65)</f>
        <v>620293996</v>
      </c>
    </row>
    <row r="67" spans="1:9" x14ac:dyDescent="0.25">
      <c r="A67" s="9"/>
      <c r="B67"/>
      <c r="C67"/>
      <c r="F67"/>
      <c r="G67"/>
    </row>
    <row r="68" spans="1:9" ht="15.75" x14ac:dyDescent="0.25">
      <c r="A68" s="9"/>
      <c r="B68"/>
      <c r="C68"/>
      <c r="E68" s="48" t="s">
        <v>78</v>
      </c>
      <c r="F68" s="49">
        <f>+F66-G66</f>
        <v>197023077.33999991</v>
      </c>
      <c r="G68"/>
    </row>
    <row r="69" spans="1:9" x14ac:dyDescent="0.25">
      <c r="A69" s="9"/>
      <c r="B69"/>
      <c r="C69"/>
      <c r="F69"/>
      <c r="G69"/>
    </row>
    <row r="70" spans="1:9" x14ac:dyDescent="0.25">
      <c r="A70" s="9"/>
      <c r="B70"/>
      <c r="C70"/>
      <c r="F70"/>
      <c r="G70"/>
    </row>
    <row r="71" spans="1:9" x14ac:dyDescent="0.25">
      <c r="A71" s="9"/>
      <c r="B71"/>
      <c r="C71"/>
      <c r="F71"/>
      <c r="G71"/>
    </row>
    <row r="72" spans="1:9" ht="21" x14ac:dyDescent="0.35">
      <c r="A72" s="164" t="s">
        <v>19</v>
      </c>
      <c r="B72" s="164"/>
      <c r="C72" s="164"/>
      <c r="D72" s="164"/>
      <c r="E72" s="164"/>
      <c r="F72" s="164"/>
      <c r="G72" s="164"/>
      <c r="H72" s="164"/>
      <c r="I72" s="164"/>
    </row>
    <row r="73" spans="1:9" ht="45" x14ac:dyDescent="0.25">
      <c r="A73" s="43" t="s">
        <v>66</v>
      </c>
      <c r="B73" s="44" t="s">
        <v>0</v>
      </c>
      <c r="C73" s="44" t="s">
        <v>1</v>
      </c>
      <c r="D73" s="44" t="s">
        <v>2</v>
      </c>
      <c r="E73" s="44" t="s">
        <v>3</v>
      </c>
      <c r="F73" s="44" t="s">
        <v>4</v>
      </c>
      <c r="G73" s="44" t="s">
        <v>5</v>
      </c>
      <c r="H73" s="44" t="s">
        <v>97</v>
      </c>
      <c r="I73" s="44" t="s">
        <v>94</v>
      </c>
    </row>
    <row r="74" spans="1:9" x14ac:dyDescent="0.25">
      <c r="A74" s="10" t="s">
        <v>21</v>
      </c>
      <c r="B74" s="20" t="s">
        <v>6</v>
      </c>
      <c r="C74" s="21" t="s">
        <v>7</v>
      </c>
      <c r="D74" s="21" t="s">
        <v>6</v>
      </c>
      <c r="E74" s="20" t="s">
        <v>8</v>
      </c>
      <c r="F74" s="22">
        <v>365797718</v>
      </c>
      <c r="G74" s="45"/>
      <c r="H74" s="10" t="s">
        <v>45</v>
      </c>
      <c r="I74" s="11">
        <v>43495</v>
      </c>
    </row>
    <row r="75" spans="1:9" x14ac:dyDescent="0.25">
      <c r="A75" s="10" t="s">
        <v>22</v>
      </c>
      <c r="B75" s="20" t="s">
        <v>6</v>
      </c>
      <c r="C75" s="21" t="s">
        <v>9</v>
      </c>
      <c r="D75" s="21" t="s">
        <v>6</v>
      </c>
      <c r="E75" s="20" t="s">
        <v>8</v>
      </c>
      <c r="F75" s="22">
        <v>482661272.94</v>
      </c>
      <c r="G75" s="45"/>
      <c r="H75" s="10" t="s">
        <v>45</v>
      </c>
      <c r="I75" s="11">
        <v>43515</v>
      </c>
    </row>
    <row r="76" spans="1:9" x14ac:dyDescent="0.25">
      <c r="A76" s="10" t="s">
        <v>96</v>
      </c>
      <c r="B76" s="20" t="s">
        <v>6</v>
      </c>
      <c r="C76" s="21" t="s">
        <v>9</v>
      </c>
      <c r="D76" s="21" t="s">
        <v>6</v>
      </c>
      <c r="E76" s="20" t="s">
        <v>8</v>
      </c>
      <c r="F76" s="22">
        <v>28000000</v>
      </c>
      <c r="G76" s="45"/>
      <c r="H76" s="10" t="s">
        <v>45</v>
      </c>
      <c r="I76" s="11">
        <v>43570</v>
      </c>
    </row>
    <row r="77" spans="1:9" x14ac:dyDescent="0.25">
      <c r="A77" s="10" t="s">
        <v>79</v>
      </c>
      <c r="B77" s="20">
        <v>951</v>
      </c>
      <c r="C77" s="21" t="s">
        <v>10</v>
      </c>
      <c r="D77" s="21">
        <v>43503</v>
      </c>
      <c r="E77" s="20" t="s">
        <v>11</v>
      </c>
      <c r="F77" s="45"/>
      <c r="G77" s="22">
        <v>174674032</v>
      </c>
      <c r="H77" s="10" t="s">
        <v>45</v>
      </c>
      <c r="I77" s="11">
        <v>43515</v>
      </c>
    </row>
    <row r="78" spans="1:9" x14ac:dyDescent="0.25">
      <c r="A78" s="10" t="s">
        <v>80</v>
      </c>
      <c r="B78" s="20">
        <v>971</v>
      </c>
      <c r="C78" s="21" t="s">
        <v>12</v>
      </c>
      <c r="D78" s="21">
        <v>43510</v>
      </c>
      <c r="E78" s="20" t="s">
        <v>11</v>
      </c>
      <c r="F78" s="45"/>
      <c r="G78" s="22">
        <v>84615131</v>
      </c>
      <c r="H78" s="10" t="s">
        <v>45</v>
      </c>
      <c r="I78" s="11">
        <v>43517</v>
      </c>
    </row>
    <row r="79" spans="1:9" x14ac:dyDescent="0.25">
      <c r="A79" s="10" t="s">
        <v>81</v>
      </c>
      <c r="B79" s="20">
        <v>977</v>
      </c>
      <c r="C79" s="21" t="s">
        <v>13</v>
      </c>
      <c r="D79" s="21">
        <v>43516</v>
      </c>
      <c r="E79" s="20" t="s">
        <v>11</v>
      </c>
      <c r="F79" s="45"/>
      <c r="G79" s="22">
        <v>39704023</v>
      </c>
      <c r="H79" s="10" t="s">
        <v>45</v>
      </c>
      <c r="I79" s="11">
        <v>43523</v>
      </c>
    </row>
    <row r="80" spans="1:9" x14ac:dyDescent="0.25">
      <c r="A80" s="10" t="s">
        <v>82</v>
      </c>
      <c r="B80" s="20">
        <v>981</v>
      </c>
      <c r="C80" s="21" t="s">
        <v>14</v>
      </c>
      <c r="D80" s="21">
        <v>43521</v>
      </c>
      <c r="E80" s="20" t="s">
        <v>11</v>
      </c>
      <c r="F80" s="45"/>
      <c r="G80" s="22">
        <v>77869589</v>
      </c>
      <c r="H80" s="10" t="s">
        <v>45</v>
      </c>
      <c r="I80" s="11">
        <v>43529</v>
      </c>
    </row>
    <row r="81" spans="1:9" x14ac:dyDescent="0.25">
      <c r="A81" s="10" t="s">
        <v>83</v>
      </c>
      <c r="B81" s="20">
        <v>989</v>
      </c>
      <c r="C81" s="21" t="s">
        <v>15</v>
      </c>
      <c r="D81" s="21">
        <v>43531</v>
      </c>
      <c r="E81" s="20" t="s">
        <v>11</v>
      </c>
      <c r="F81" s="45"/>
      <c r="G81" s="22">
        <v>199171000</v>
      </c>
      <c r="H81" s="10" t="s">
        <v>45</v>
      </c>
      <c r="I81" s="11">
        <v>43539</v>
      </c>
    </row>
    <row r="82" spans="1:9" x14ac:dyDescent="0.25">
      <c r="A82" s="10" t="s">
        <v>84</v>
      </c>
      <c r="B82" s="20">
        <v>996</v>
      </c>
      <c r="C82" s="21" t="s">
        <v>16</v>
      </c>
      <c r="D82" s="21">
        <v>43535</v>
      </c>
      <c r="E82" s="20" t="s">
        <v>11</v>
      </c>
      <c r="F82" s="45"/>
      <c r="G82" s="22">
        <v>162721405</v>
      </c>
      <c r="H82" s="10" t="s">
        <v>45</v>
      </c>
      <c r="I82" s="11">
        <v>43544</v>
      </c>
    </row>
    <row r="83" spans="1:9" ht="21" customHeight="1" x14ac:dyDescent="0.25">
      <c r="A83" s="10" t="s">
        <v>85</v>
      </c>
      <c r="B83" s="20">
        <v>1006</v>
      </c>
      <c r="C83" s="21" t="s">
        <v>17</v>
      </c>
      <c r="D83" s="21">
        <v>43545</v>
      </c>
      <c r="E83" s="20" t="s">
        <v>11</v>
      </c>
      <c r="F83" s="45"/>
      <c r="G83" s="22">
        <v>99407986</v>
      </c>
      <c r="H83" s="10" t="s">
        <v>45</v>
      </c>
      <c r="I83" s="11">
        <v>43553</v>
      </c>
    </row>
    <row r="84" spans="1:9" ht="26.25" customHeight="1" x14ac:dyDescent="0.25">
      <c r="A84" s="61" t="s">
        <v>95</v>
      </c>
      <c r="B84" s="20">
        <v>1015</v>
      </c>
      <c r="C84" s="21" t="s">
        <v>18</v>
      </c>
      <c r="D84" s="21">
        <v>43556</v>
      </c>
      <c r="E84" s="20" t="s">
        <v>11</v>
      </c>
      <c r="F84" s="45"/>
      <c r="G84" s="22">
        <v>37692194</v>
      </c>
      <c r="H84" s="10" t="s">
        <v>45</v>
      </c>
      <c r="I84" s="11">
        <v>43577</v>
      </c>
    </row>
    <row r="85" spans="1:9" ht="15.75" x14ac:dyDescent="0.25">
      <c r="A85" s="9"/>
      <c r="B85"/>
      <c r="C85"/>
      <c r="E85" s="46" t="s">
        <v>77</v>
      </c>
      <c r="F85" s="47">
        <f>SUM(F74:F84)</f>
        <v>876458990.94000006</v>
      </c>
      <c r="G85" s="50">
        <f>SUM(G77:G84)</f>
        <v>875855360</v>
      </c>
      <c r="I85" s="53"/>
    </row>
    <row r="86" spans="1:9" x14ac:dyDescent="0.25">
      <c r="A86" s="9"/>
      <c r="B86"/>
      <c r="C86"/>
      <c r="F86"/>
      <c r="G86"/>
    </row>
    <row r="87" spans="1:9" ht="15.75" x14ac:dyDescent="0.25">
      <c r="A87" s="9"/>
      <c r="B87"/>
      <c r="C87"/>
      <c r="E87" s="48" t="s">
        <v>78</v>
      </c>
      <c r="F87" s="49">
        <f>+F85-G85</f>
        <v>603630.94000005722</v>
      </c>
      <c r="G87" s="51"/>
    </row>
    <row r="88" spans="1:9" ht="15.75" x14ac:dyDescent="0.25">
      <c r="E88" s="62"/>
      <c r="F88" s="63"/>
    </row>
  </sheetData>
  <mergeCells count="6">
    <mergeCell ref="A72:I72"/>
    <mergeCell ref="G48:H49"/>
    <mergeCell ref="A1:H1"/>
    <mergeCell ref="A33:H33"/>
    <mergeCell ref="A53:I53"/>
    <mergeCell ref="A18:I18"/>
  </mergeCells>
  <pageMargins left="0.39370078740157483" right="0.31496062992125984" top="0.35433070866141736" bottom="0.35433070866141736" header="0.31496062992125984" footer="0.31496062992125984"/>
  <pageSetup scale="7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2CC498-6910-4046-9E97-092D30854137}">
  <dimension ref="A3:I14"/>
  <sheetViews>
    <sheetView workbookViewId="0">
      <selection activeCell="C13" sqref="C13"/>
    </sheetView>
  </sheetViews>
  <sheetFormatPr baseColWidth="10" defaultRowHeight="15" x14ac:dyDescent="0.25"/>
  <cols>
    <col min="1" max="1" width="19.5703125" customWidth="1"/>
    <col min="2" max="2" width="16.28515625" customWidth="1"/>
    <col min="3" max="3" width="24.7109375" customWidth="1"/>
    <col min="4" max="4" width="15.28515625" customWidth="1"/>
    <col min="5" max="5" width="26.7109375" customWidth="1"/>
    <col min="6" max="6" width="20.7109375" customWidth="1"/>
    <col min="7" max="7" width="25.85546875" customWidth="1"/>
    <col min="8" max="8" width="20.42578125" customWidth="1"/>
    <col min="9" max="9" width="23.140625" customWidth="1"/>
  </cols>
  <sheetData>
    <row r="3" spans="1:9" ht="15.75" x14ac:dyDescent="0.25">
      <c r="A3" s="166" t="s">
        <v>47</v>
      </c>
      <c r="B3" s="166"/>
      <c r="C3" s="166"/>
      <c r="D3" s="166"/>
      <c r="E3" s="166"/>
      <c r="F3" s="166"/>
      <c r="G3" s="166"/>
      <c r="H3" s="166"/>
      <c r="I3" s="41"/>
    </row>
    <row r="4" spans="1:9" ht="32.25" customHeight="1" x14ac:dyDescent="0.25">
      <c r="A4" s="5" t="s">
        <v>29</v>
      </c>
      <c r="B4" s="2" t="s">
        <v>0</v>
      </c>
      <c r="C4" s="2" t="s">
        <v>1</v>
      </c>
      <c r="D4" s="2" t="s">
        <v>2</v>
      </c>
      <c r="E4" s="2" t="s">
        <v>3</v>
      </c>
      <c r="F4" s="7" t="s">
        <v>4</v>
      </c>
      <c r="G4" s="7" t="s">
        <v>5</v>
      </c>
      <c r="H4" s="44" t="s">
        <v>97</v>
      </c>
      <c r="I4" s="2" t="s">
        <v>94</v>
      </c>
    </row>
    <row r="5" spans="1:9" ht="21.95" customHeight="1" x14ac:dyDescent="0.25">
      <c r="A5" s="6" t="s">
        <v>21</v>
      </c>
      <c r="B5" s="10" t="s">
        <v>24</v>
      </c>
      <c r="C5" s="3" t="s">
        <v>7</v>
      </c>
      <c r="D5" s="3" t="s">
        <v>6</v>
      </c>
      <c r="E5" s="1" t="s">
        <v>8</v>
      </c>
      <c r="F5" s="13">
        <v>571412486</v>
      </c>
      <c r="G5" s="13"/>
      <c r="H5" s="10" t="s">
        <v>45</v>
      </c>
      <c r="I5" s="28">
        <v>43494</v>
      </c>
    </row>
    <row r="6" spans="1:9" ht="21.95" customHeight="1" x14ac:dyDescent="0.25">
      <c r="A6" s="6" t="s">
        <v>22</v>
      </c>
      <c r="B6" s="1" t="s">
        <v>24</v>
      </c>
      <c r="C6" s="3" t="s">
        <v>9</v>
      </c>
      <c r="D6" s="3" t="s">
        <v>6</v>
      </c>
      <c r="E6" s="1" t="s">
        <v>8</v>
      </c>
      <c r="F6" s="13">
        <v>441004593</v>
      </c>
      <c r="G6" s="13"/>
      <c r="H6" s="10" t="s">
        <v>45</v>
      </c>
      <c r="I6" s="28">
        <v>43511</v>
      </c>
    </row>
    <row r="7" spans="1:9" ht="21.95" customHeight="1" x14ac:dyDescent="0.25">
      <c r="A7" s="6" t="s">
        <v>52</v>
      </c>
      <c r="B7" s="20">
        <v>365</v>
      </c>
      <c r="C7" s="21" t="s">
        <v>48</v>
      </c>
      <c r="D7" s="21">
        <v>43504</v>
      </c>
      <c r="E7" s="10" t="s">
        <v>11</v>
      </c>
      <c r="F7" s="13"/>
      <c r="G7" s="22">
        <v>130354638.26000001</v>
      </c>
      <c r="H7" s="10" t="s">
        <v>45</v>
      </c>
      <c r="I7" s="28">
        <v>43508</v>
      </c>
    </row>
    <row r="8" spans="1:9" ht="21.95" customHeight="1" x14ac:dyDescent="0.25">
      <c r="A8" s="6" t="s">
        <v>53</v>
      </c>
      <c r="B8" s="20">
        <v>367</v>
      </c>
      <c r="C8" s="21" t="s">
        <v>49</v>
      </c>
      <c r="D8" s="21">
        <v>43508</v>
      </c>
      <c r="E8" s="10" t="s">
        <v>11</v>
      </c>
      <c r="F8" s="13"/>
      <c r="G8" s="22">
        <v>229170909.66</v>
      </c>
      <c r="H8" s="10" t="s">
        <v>45</v>
      </c>
      <c r="I8" s="28">
        <v>43511</v>
      </c>
    </row>
    <row r="9" spans="1:9" ht="21.95" customHeight="1" x14ac:dyDescent="0.25">
      <c r="A9" s="6" t="s">
        <v>54</v>
      </c>
      <c r="B9" s="20">
        <v>371</v>
      </c>
      <c r="C9" s="21" t="s">
        <v>50</v>
      </c>
      <c r="D9" s="21">
        <v>43515</v>
      </c>
      <c r="E9" s="10" t="s">
        <v>11</v>
      </c>
      <c r="F9" s="13"/>
      <c r="G9" s="22">
        <v>215975683</v>
      </c>
      <c r="H9" s="10" t="s">
        <v>45</v>
      </c>
      <c r="I9" s="28">
        <v>43517</v>
      </c>
    </row>
    <row r="10" spans="1:9" ht="21.95" customHeight="1" x14ac:dyDescent="0.25">
      <c r="A10" s="6" t="s">
        <v>34</v>
      </c>
      <c r="B10" s="20">
        <v>376</v>
      </c>
      <c r="C10" s="21" t="s">
        <v>51</v>
      </c>
      <c r="D10" s="21">
        <v>43530</v>
      </c>
      <c r="E10" s="10" t="s">
        <v>11</v>
      </c>
      <c r="F10" s="13"/>
      <c r="G10" s="22">
        <v>409407055</v>
      </c>
      <c r="H10" s="10" t="s">
        <v>45</v>
      </c>
      <c r="I10" s="28">
        <v>43535</v>
      </c>
    </row>
    <row r="11" spans="1:9" ht="21.95" customHeight="1" x14ac:dyDescent="0.25">
      <c r="A11" s="58" t="s">
        <v>91</v>
      </c>
      <c r="B11" s="20" t="s">
        <v>91</v>
      </c>
      <c r="C11" s="21" t="s">
        <v>92</v>
      </c>
      <c r="D11" s="21" t="s">
        <v>91</v>
      </c>
      <c r="E11" s="10" t="s">
        <v>11</v>
      </c>
      <c r="F11" s="13"/>
      <c r="G11" s="22">
        <v>360590633.48000002</v>
      </c>
      <c r="H11" s="10" t="s">
        <v>46</v>
      </c>
      <c r="I11" s="6"/>
    </row>
    <row r="12" spans="1:9" ht="21.95" customHeight="1" x14ac:dyDescent="0.25">
      <c r="A12" s="58"/>
      <c r="B12" s="20"/>
      <c r="C12" s="21">
        <v>43522</v>
      </c>
      <c r="D12" s="21"/>
      <c r="E12" s="10" t="s">
        <v>11</v>
      </c>
      <c r="F12" s="13"/>
      <c r="G12" s="22">
        <v>3786970.88</v>
      </c>
      <c r="H12" s="10" t="s">
        <v>45</v>
      </c>
      <c r="I12" s="28">
        <v>43584</v>
      </c>
    </row>
    <row r="13" spans="1:9" ht="21.95" customHeight="1" x14ac:dyDescent="0.25">
      <c r="A13" s="58" t="s">
        <v>91</v>
      </c>
      <c r="B13" s="20" t="s">
        <v>91</v>
      </c>
      <c r="C13" s="21" t="s">
        <v>98</v>
      </c>
      <c r="D13" s="21" t="s">
        <v>91</v>
      </c>
      <c r="E13" s="10" t="s">
        <v>11</v>
      </c>
      <c r="F13" s="13"/>
      <c r="G13" s="22">
        <v>239585078.58000001</v>
      </c>
      <c r="H13" s="10" t="s">
        <v>46</v>
      </c>
      <c r="I13" s="6"/>
    </row>
    <row r="14" spans="1:9" x14ac:dyDescent="0.25">
      <c r="B14" s="9"/>
      <c r="C14" s="9"/>
      <c r="F14" s="23">
        <v>1012417079</v>
      </c>
      <c r="G14" s="23">
        <v>1588870968.8600001</v>
      </c>
    </row>
  </sheetData>
  <mergeCells count="1">
    <mergeCell ref="A3:H3"/>
  </mergeCells>
  <pageMargins left="0.11811023622047245" right="0.11811023622047245" top="0.74803149606299213" bottom="0.74803149606299213" header="0.31496062992125984" footer="0.31496062992125984"/>
  <pageSetup paperSize="9" scale="7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BD6F10-6221-4B2C-973C-FD789E3B2B18}">
  <dimension ref="A1:K245"/>
  <sheetViews>
    <sheetView tabSelected="1" topLeftCell="A180" zoomScaleNormal="100" workbookViewId="0">
      <selection activeCell="I189" sqref="I189"/>
    </sheetView>
  </sheetViews>
  <sheetFormatPr baseColWidth="10" defaultRowHeight="15" x14ac:dyDescent="0.25"/>
  <cols>
    <col min="1" max="1" width="17.85546875" customWidth="1"/>
    <col min="2" max="2" width="15.42578125" style="9" customWidth="1"/>
    <col min="3" max="3" width="26.7109375" style="9" customWidth="1"/>
    <col min="4" max="4" width="37" customWidth="1"/>
    <col min="5" max="5" width="19.85546875" style="8" customWidth="1"/>
    <col min="6" max="6" width="19.5703125" style="8" customWidth="1"/>
    <col min="7" max="7" width="16.85546875" style="8" customWidth="1"/>
    <col min="8" max="8" width="15.28515625" style="8" customWidth="1"/>
    <col min="9" max="9" width="16.5703125" customWidth="1"/>
    <col min="10" max="10" width="16.28515625" customWidth="1"/>
    <col min="11" max="11" width="46.5703125" style="8" bestFit="1" customWidth="1"/>
  </cols>
  <sheetData>
    <row r="1" spans="1:11" s="97" customFormat="1" ht="15.75" x14ac:dyDescent="0.25">
      <c r="A1" s="168" t="s">
        <v>134</v>
      </c>
      <c r="B1" s="168"/>
      <c r="C1" s="168"/>
      <c r="D1" s="168"/>
      <c r="E1" s="168"/>
      <c r="F1" s="168"/>
      <c r="G1" s="168"/>
      <c r="H1" s="168"/>
      <c r="I1" s="168"/>
      <c r="J1" s="168"/>
      <c r="K1" s="168"/>
    </row>
    <row r="2" spans="1:11" s="97" customFormat="1" ht="15.75" x14ac:dyDescent="0.25">
      <c r="A2" s="168" t="s">
        <v>251</v>
      </c>
      <c r="B2" s="168"/>
      <c r="C2" s="168"/>
      <c r="D2" s="168"/>
      <c r="E2" s="168"/>
      <c r="F2" s="168"/>
      <c r="G2" s="168"/>
      <c r="H2" s="168"/>
      <c r="I2" s="168"/>
      <c r="J2" s="168"/>
      <c r="K2" s="168"/>
    </row>
    <row r="3" spans="1:11" x14ac:dyDescent="0.25">
      <c r="A3" s="9"/>
      <c r="D3" s="9"/>
      <c r="E3" s="9"/>
      <c r="F3" s="9"/>
      <c r="G3" s="9"/>
      <c r="H3" s="9"/>
      <c r="I3" s="9"/>
      <c r="J3" s="9"/>
      <c r="K3" s="9"/>
    </row>
    <row r="4" spans="1:11" s="41" customFormat="1" ht="15" customHeight="1" x14ac:dyDescent="0.25">
      <c r="A4" s="166" t="s">
        <v>102</v>
      </c>
      <c r="B4" s="166"/>
      <c r="C4" s="166"/>
      <c r="D4" s="166"/>
      <c r="E4" s="166"/>
      <c r="F4" s="166"/>
      <c r="G4" s="166"/>
      <c r="H4" s="166"/>
      <c r="I4" s="166"/>
      <c r="J4" s="166"/>
      <c r="K4" s="166"/>
    </row>
    <row r="5" spans="1:11" ht="45" x14ac:dyDescent="0.25">
      <c r="A5" s="5" t="s">
        <v>29</v>
      </c>
      <c r="B5" s="2" t="s">
        <v>0</v>
      </c>
      <c r="C5" s="2" t="s">
        <v>1</v>
      </c>
      <c r="D5" s="2" t="s">
        <v>3</v>
      </c>
      <c r="E5" s="7" t="s">
        <v>4</v>
      </c>
      <c r="F5" s="7" t="s">
        <v>5</v>
      </c>
      <c r="G5" s="2" t="s">
        <v>110</v>
      </c>
      <c r="H5" s="2" t="s">
        <v>119</v>
      </c>
      <c r="I5" s="44" t="s">
        <v>109</v>
      </c>
      <c r="J5" s="2" t="s">
        <v>165</v>
      </c>
      <c r="K5" s="2" t="s">
        <v>114</v>
      </c>
    </row>
    <row r="6" spans="1:11" ht="15" customHeight="1" x14ac:dyDescent="0.25">
      <c r="A6" s="6" t="s">
        <v>105</v>
      </c>
      <c r="B6" s="10" t="s">
        <v>24</v>
      </c>
      <c r="C6" s="3" t="s">
        <v>103</v>
      </c>
      <c r="D6" s="1" t="s">
        <v>8</v>
      </c>
      <c r="E6" s="13">
        <v>345547012</v>
      </c>
      <c r="F6" s="13"/>
      <c r="G6" s="11">
        <v>43606</v>
      </c>
      <c r="H6" s="28"/>
      <c r="I6" s="10"/>
      <c r="J6" s="28"/>
      <c r="K6" s="13"/>
    </row>
    <row r="7" spans="1:11" x14ac:dyDescent="0.25">
      <c r="A7" s="6" t="s">
        <v>106</v>
      </c>
      <c r="B7" s="1" t="s">
        <v>36</v>
      </c>
      <c r="C7" s="3" t="s">
        <v>104</v>
      </c>
      <c r="D7" s="1" t="s">
        <v>8</v>
      </c>
      <c r="E7" s="13">
        <v>425205627</v>
      </c>
      <c r="F7" s="13"/>
      <c r="G7" s="11">
        <v>43606</v>
      </c>
      <c r="H7" s="28"/>
      <c r="I7" s="10"/>
      <c r="J7" s="28"/>
      <c r="K7" s="13"/>
    </row>
    <row r="8" spans="1:11" x14ac:dyDescent="0.25">
      <c r="A8" s="6" t="s">
        <v>135</v>
      </c>
      <c r="B8" s="1" t="s">
        <v>36</v>
      </c>
      <c r="C8" s="3" t="s">
        <v>133</v>
      </c>
      <c r="D8" s="1" t="s">
        <v>8</v>
      </c>
      <c r="E8" s="13">
        <v>614799478</v>
      </c>
      <c r="F8" s="13"/>
      <c r="G8" s="11">
        <v>43628</v>
      </c>
      <c r="H8" s="28"/>
      <c r="I8" s="10"/>
      <c r="J8" s="28"/>
      <c r="K8" s="13"/>
    </row>
    <row r="9" spans="1:11" x14ac:dyDescent="0.25">
      <c r="A9" s="6" t="s">
        <v>145</v>
      </c>
      <c r="B9" s="1" t="s">
        <v>36</v>
      </c>
      <c r="C9" s="3" t="s">
        <v>144</v>
      </c>
      <c r="D9" s="1" t="s">
        <v>8</v>
      </c>
      <c r="E9" s="13">
        <f>126946*4407</f>
        <v>559451022</v>
      </c>
      <c r="F9" s="13"/>
      <c r="G9" s="11">
        <v>43644</v>
      </c>
      <c r="H9" s="28"/>
      <c r="I9" s="10"/>
      <c r="J9" s="28"/>
      <c r="K9" s="13"/>
    </row>
    <row r="10" spans="1:11" x14ac:dyDescent="0.25">
      <c r="A10" s="6" t="s">
        <v>164</v>
      </c>
      <c r="B10" s="1" t="s">
        <v>36</v>
      </c>
      <c r="C10" s="3" t="s">
        <v>163</v>
      </c>
      <c r="D10" s="1" t="s">
        <v>8</v>
      </c>
      <c r="E10" s="13">
        <v>580904896</v>
      </c>
      <c r="F10" s="13"/>
      <c r="G10" s="11">
        <v>43683</v>
      </c>
      <c r="H10" s="28"/>
      <c r="I10" s="10"/>
      <c r="J10" s="28"/>
      <c r="K10" s="13"/>
    </row>
    <row r="11" spans="1:11" x14ac:dyDescent="0.25">
      <c r="A11" s="6"/>
      <c r="B11" s="10" t="s">
        <v>195</v>
      </c>
      <c r="C11" s="14" t="s">
        <v>112</v>
      </c>
      <c r="D11" s="10" t="s">
        <v>11</v>
      </c>
      <c r="E11" s="13"/>
      <c r="F11" s="95">
        <v>73882572</v>
      </c>
      <c r="G11" s="28"/>
      <c r="H11" s="11">
        <v>43601</v>
      </c>
      <c r="I11" s="11">
        <v>43605</v>
      </c>
      <c r="J11" s="11">
        <v>43609</v>
      </c>
      <c r="K11" s="13"/>
    </row>
    <row r="12" spans="1:11" x14ac:dyDescent="0.25">
      <c r="A12" s="6"/>
      <c r="B12" s="10" t="s">
        <v>199</v>
      </c>
      <c r="C12" s="14" t="s">
        <v>113</v>
      </c>
      <c r="D12" s="10" t="s">
        <v>11</v>
      </c>
      <c r="E12" s="13"/>
      <c r="F12" s="95">
        <v>267411749</v>
      </c>
      <c r="G12" s="28"/>
      <c r="H12" s="11">
        <v>43616</v>
      </c>
      <c r="I12" s="11">
        <v>43620</v>
      </c>
      <c r="J12" s="11">
        <v>43623</v>
      </c>
      <c r="K12" s="13"/>
    </row>
    <row r="13" spans="1:11" x14ac:dyDescent="0.25">
      <c r="A13" s="6"/>
      <c r="B13" s="10" t="s">
        <v>196</v>
      </c>
      <c r="C13" s="10" t="s">
        <v>124</v>
      </c>
      <c r="D13" s="10" t="s">
        <v>11</v>
      </c>
      <c r="E13" s="13"/>
      <c r="F13" s="95">
        <v>27229917</v>
      </c>
      <c r="G13" s="28"/>
      <c r="H13" s="11">
        <v>43607</v>
      </c>
      <c r="I13" s="11">
        <v>43608</v>
      </c>
      <c r="J13" s="11">
        <v>43614</v>
      </c>
      <c r="K13" s="13"/>
    </row>
    <row r="14" spans="1:11" x14ac:dyDescent="0.25">
      <c r="A14" s="6"/>
      <c r="B14" s="10" t="s">
        <v>197</v>
      </c>
      <c r="C14" s="10" t="s">
        <v>125</v>
      </c>
      <c r="D14" s="10" t="s">
        <v>11</v>
      </c>
      <c r="E14" s="13"/>
      <c r="F14" s="95">
        <v>47223912</v>
      </c>
      <c r="G14" s="28"/>
      <c r="H14" s="11">
        <v>43614</v>
      </c>
      <c r="I14" s="11">
        <v>43615</v>
      </c>
      <c r="J14" s="11">
        <v>43627</v>
      </c>
      <c r="K14" s="13"/>
    </row>
    <row r="15" spans="1:11" x14ac:dyDescent="0.25">
      <c r="A15" s="6"/>
      <c r="B15" s="10" t="s">
        <v>198</v>
      </c>
      <c r="C15" s="10" t="s">
        <v>126</v>
      </c>
      <c r="D15" s="10" t="s">
        <v>11</v>
      </c>
      <c r="E15" s="13"/>
      <c r="F15" s="95">
        <v>21961658</v>
      </c>
      <c r="G15" s="28"/>
      <c r="H15" s="11">
        <v>43620</v>
      </c>
      <c r="I15" s="11">
        <v>43620</v>
      </c>
      <c r="J15" s="11">
        <v>43627</v>
      </c>
      <c r="K15" s="13"/>
    </row>
    <row r="16" spans="1:11" x14ac:dyDescent="0.25">
      <c r="A16" s="6"/>
      <c r="B16" s="10" t="s">
        <v>200</v>
      </c>
      <c r="C16" s="10" t="s">
        <v>122</v>
      </c>
      <c r="D16" s="10" t="s">
        <v>11</v>
      </c>
      <c r="E16" s="13"/>
      <c r="F16" s="95">
        <v>76231073</v>
      </c>
      <c r="G16" s="28"/>
      <c r="H16" s="11">
        <v>43621</v>
      </c>
      <c r="I16" s="11">
        <v>43621</v>
      </c>
      <c r="J16" s="11">
        <v>43627</v>
      </c>
      <c r="K16" s="13"/>
    </row>
    <row r="17" spans="1:11" x14ac:dyDescent="0.25">
      <c r="A17" s="6"/>
      <c r="B17" s="10" t="s">
        <v>201</v>
      </c>
      <c r="C17" s="10" t="s">
        <v>123</v>
      </c>
      <c r="D17" s="10" t="s">
        <v>11</v>
      </c>
      <c r="E17" s="13"/>
      <c r="F17" s="95">
        <v>4379637</v>
      </c>
      <c r="G17" s="28"/>
      <c r="H17" s="11">
        <v>43620</v>
      </c>
      <c r="I17" s="11">
        <v>43622</v>
      </c>
      <c r="J17" s="11">
        <v>43627</v>
      </c>
      <c r="K17" s="13"/>
    </row>
    <row r="18" spans="1:11" x14ac:dyDescent="0.25">
      <c r="A18" s="6"/>
      <c r="B18" s="10" t="s">
        <v>204</v>
      </c>
      <c r="C18" s="10" t="s">
        <v>127</v>
      </c>
      <c r="D18" s="10" t="s">
        <v>11</v>
      </c>
      <c r="E18" s="13"/>
      <c r="F18" s="95">
        <v>41701761</v>
      </c>
      <c r="G18" s="28"/>
      <c r="H18" s="11">
        <v>43627</v>
      </c>
      <c r="I18" s="11">
        <v>43627</v>
      </c>
      <c r="J18" s="11">
        <v>43630</v>
      </c>
      <c r="K18" s="13"/>
    </row>
    <row r="19" spans="1:11" x14ac:dyDescent="0.25">
      <c r="A19" s="6"/>
      <c r="B19" s="10" t="s">
        <v>205</v>
      </c>
      <c r="C19" s="10" t="s">
        <v>129</v>
      </c>
      <c r="D19" s="10" t="s">
        <v>11</v>
      </c>
      <c r="E19" s="13"/>
      <c r="F19" s="95">
        <v>69693354</v>
      </c>
      <c r="G19" s="28"/>
      <c r="H19" s="11">
        <v>43627</v>
      </c>
      <c r="I19" s="11">
        <v>43627</v>
      </c>
      <c r="J19" s="11">
        <v>43630</v>
      </c>
      <c r="K19" s="13"/>
    </row>
    <row r="20" spans="1:11" x14ac:dyDescent="0.25">
      <c r="A20" s="6"/>
      <c r="B20" s="10" t="s">
        <v>202</v>
      </c>
      <c r="C20" s="10" t="s">
        <v>132</v>
      </c>
      <c r="D20" s="10" t="s">
        <v>11</v>
      </c>
      <c r="E20" s="13"/>
      <c r="F20" s="95">
        <v>22977226</v>
      </c>
      <c r="G20" s="28"/>
      <c r="H20" s="11">
        <v>43627</v>
      </c>
      <c r="I20" s="11">
        <v>43628</v>
      </c>
      <c r="J20" s="11">
        <v>43630</v>
      </c>
      <c r="K20" s="13"/>
    </row>
    <row r="21" spans="1:11" x14ac:dyDescent="0.25">
      <c r="A21" s="6"/>
      <c r="B21" s="10" t="s">
        <v>203</v>
      </c>
      <c r="C21" s="10" t="s">
        <v>138</v>
      </c>
      <c r="D21" s="10" t="s">
        <v>11</v>
      </c>
      <c r="E21" s="13"/>
      <c r="F21" s="95">
        <v>42971221</v>
      </c>
      <c r="G21" s="28"/>
      <c r="H21" s="11">
        <v>43636</v>
      </c>
      <c r="I21" s="11">
        <v>43636</v>
      </c>
      <c r="J21" s="11">
        <v>43581</v>
      </c>
      <c r="K21" s="13"/>
    </row>
    <row r="22" spans="1:11" x14ac:dyDescent="0.25">
      <c r="A22" s="6"/>
      <c r="B22" s="10" t="s">
        <v>207</v>
      </c>
      <c r="C22" s="10" t="s">
        <v>137</v>
      </c>
      <c r="D22" s="10" t="s">
        <v>11</v>
      </c>
      <c r="E22" s="13"/>
      <c r="F22" s="95">
        <v>119519659</v>
      </c>
      <c r="G22" s="28"/>
      <c r="H22" s="11">
        <v>43641</v>
      </c>
      <c r="I22" s="11">
        <v>43641</v>
      </c>
      <c r="J22" s="11">
        <v>43650</v>
      </c>
      <c r="K22" s="13"/>
    </row>
    <row r="23" spans="1:11" x14ac:dyDescent="0.25">
      <c r="A23" s="6"/>
      <c r="B23" s="10" t="s">
        <v>208</v>
      </c>
      <c r="C23" s="10" t="s">
        <v>141</v>
      </c>
      <c r="D23" s="10" t="s">
        <v>11</v>
      </c>
      <c r="E23" s="13"/>
      <c r="F23" s="12">
        <v>41765234</v>
      </c>
      <c r="G23" s="28"/>
      <c r="H23" s="11">
        <v>43644</v>
      </c>
      <c r="I23" s="11">
        <v>43644</v>
      </c>
      <c r="J23" s="11">
        <v>43650</v>
      </c>
      <c r="K23" s="13"/>
    </row>
    <row r="24" spans="1:11" x14ac:dyDescent="0.25">
      <c r="A24" s="6"/>
      <c r="B24" s="10" t="s">
        <v>206</v>
      </c>
      <c r="C24" s="10" t="s">
        <v>146</v>
      </c>
      <c r="D24" s="10" t="s">
        <v>11</v>
      </c>
      <c r="E24" s="13"/>
      <c r="F24" s="12">
        <v>86323280</v>
      </c>
      <c r="G24" s="28"/>
      <c r="H24" s="11">
        <v>43656</v>
      </c>
      <c r="I24" s="11">
        <v>43656</v>
      </c>
      <c r="J24" s="11">
        <v>43663</v>
      </c>
      <c r="K24" s="13"/>
    </row>
    <row r="25" spans="1:11" x14ac:dyDescent="0.25">
      <c r="A25" s="6"/>
      <c r="B25" s="10" t="s">
        <v>209</v>
      </c>
      <c r="C25" s="10" t="s">
        <v>147</v>
      </c>
      <c r="D25" s="10" t="s">
        <v>11</v>
      </c>
      <c r="E25" s="13"/>
      <c r="F25" s="12">
        <v>52174806</v>
      </c>
      <c r="G25" s="28"/>
      <c r="H25" s="11">
        <v>43657</v>
      </c>
      <c r="I25" s="11">
        <v>43657</v>
      </c>
      <c r="J25" s="11">
        <v>43663</v>
      </c>
      <c r="K25" s="13"/>
    </row>
    <row r="26" spans="1:11" x14ac:dyDescent="0.25">
      <c r="A26" s="6"/>
      <c r="B26" s="10" t="s">
        <v>210</v>
      </c>
      <c r="C26" s="10" t="s">
        <v>148</v>
      </c>
      <c r="D26" s="10" t="s">
        <v>11</v>
      </c>
      <c r="E26" s="13"/>
      <c r="F26" s="12">
        <v>94828662</v>
      </c>
      <c r="G26" s="28"/>
      <c r="H26" s="11">
        <v>43663</v>
      </c>
      <c r="I26" s="11">
        <v>43664</v>
      </c>
      <c r="J26" s="11">
        <v>43670</v>
      </c>
      <c r="K26" s="13"/>
    </row>
    <row r="27" spans="1:11" x14ac:dyDescent="0.25">
      <c r="A27" s="6"/>
      <c r="B27" s="10" t="s">
        <v>211</v>
      </c>
      <c r="C27" s="10" t="s">
        <v>154</v>
      </c>
      <c r="D27" s="10" t="s">
        <v>11</v>
      </c>
      <c r="E27" s="13"/>
      <c r="F27" s="12">
        <v>58077795</v>
      </c>
      <c r="G27" s="28"/>
      <c r="H27" s="11">
        <v>43679</v>
      </c>
      <c r="I27" s="11">
        <v>43679</v>
      </c>
      <c r="J27" s="11">
        <v>43685</v>
      </c>
      <c r="K27" s="13"/>
    </row>
    <row r="28" spans="1:11" x14ac:dyDescent="0.25">
      <c r="A28" s="6"/>
      <c r="B28" s="10" t="s">
        <v>212</v>
      </c>
      <c r="C28" s="10" t="s">
        <v>158</v>
      </c>
      <c r="D28" s="10" t="s">
        <v>11</v>
      </c>
      <c r="E28" s="13"/>
      <c r="F28" s="12">
        <v>75088559</v>
      </c>
      <c r="G28" s="28"/>
      <c r="H28" s="11">
        <v>43679</v>
      </c>
      <c r="I28" s="11">
        <v>43679</v>
      </c>
      <c r="J28" s="11">
        <v>43685</v>
      </c>
      <c r="K28" s="13"/>
    </row>
    <row r="29" spans="1:11" x14ac:dyDescent="0.25">
      <c r="A29" s="6"/>
      <c r="B29" s="10" t="s">
        <v>213</v>
      </c>
      <c r="C29" s="61" t="s">
        <v>161</v>
      </c>
      <c r="D29" s="61" t="s">
        <v>11</v>
      </c>
      <c r="E29" s="13"/>
      <c r="F29" s="12">
        <v>92797526</v>
      </c>
      <c r="G29" s="28"/>
      <c r="H29" s="94">
        <v>43682</v>
      </c>
      <c r="I29" s="94">
        <v>43683</v>
      </c>
      <c r="J29" s="94">
        <v>43689</v>
      </c>
      <c r="K29" s="105"/>
    </row>
    <row r="30" spans="1:11" x14ac:dyDescent="0.25">
      <c r="A30" s="6"/>
      <c r="B30" s="10" t="s">
        <v>214</v>
      </c>
      <c r="C30" s="61" t="s">
        <v>169</v>
      </c>
      <c r="D30" s="10" t="s">
        <v>11</v>
      </c>
      <c r="E30" s="13"/>
      <c r="F30" s="12">
        <v>108729249</v>
      </c>
      <c r="G30" s="28"/>
      <c r="H30" s="94">
        <v>43689</v>
      </c>
      <c r="I30" s="94">
        <v>43690</v>
      </c>
      <c r="J30" s="94">
        <v>43693</v>
      </c>
      <c r="K30" s="105"/>
    </row>
    <row r="31" spans="1:11" x14ac:dyDescent="0.25">
      <c r="A31" s="6"/>
      <c r="B31" s="10"/>
      <c r="C31" s="61" t="s">
        <v>170</v>
      </c>
      <c r="D31" s="61" t="s">
        <v>11</v>
      </c>
      <c r="E31" s="13"/>
      <c r="F31" s="12">
        <v>135007071</v>
      </c>
      <c r="G31" s="28"/>
      <c r="H31" s="94">
        <v>43706</v>
      </c>
      <c r="I31" s="94">
        <v>43706</v>
      </c>
      <c r="J31" s="94" t="s">
        <v>238</v>
      </c>
      <c r="K31" s="105"/>
    </row>
    <row r="32" spans="1:11" x14ac:dyDescent="0.25">
      <c r="A32" s="6"/>
      <c r="B32" s="10"/>
      <c r="C32" s="61" t="s">
        <v>173</v>
      </c>
      <c r="D32" s="61" t="s">
        <v>11</v>
      </c>
      <c r="E32" s="13"/>
      <c r="F32" s="12">
        <v>102699314</v>
      </c>
      <c r="G32" s="28"/>
      <c r="H32" s="94">
        <v>43707</v>
      </c>
      <c r="I32" s="94">
        <v>43710</v>
      </c>
      <c r="J32" s="94" t="s">
        <v>238</v>
      </c>
      <c r="K32" s="105"/>
    </row>
    <row r="33" spans="1:11" x14ac:dyDescent="0.25">
      <c r="A33" s="6"/>
      <c r="B33" s="10"/>
      <c r="C33" s="10" t="s">
        <v>171</v>
      </c>
      <c r="D33" s="10" t="s">
        <v>11</v>
      </c>
      <c r="E33" s="13"/>
      <c r="F33" s="12">
        <v>78071790</v>
      </c>
      <c r="G33" s="28"/>
      <c r="H33" s="94">
        <v>43710</v>
      </c>
      <c r="I33" s="94">
        <v>43710</v>
      </c>
      <c r="J33" s="94"/>
      <c r="K33" s="105"/>
    </row>
    <row r="34" spans="1:11" x14ac:dyDescent="0.25">
      <c r="A34" s="6"/>
      <c r="B34" s="10"/>
      <c r="C34" s="10" t="s">
        <v>172</v>
      </c>
      <c r="D34" s="10" t="s">
        <v>11</v>
      </c>
      <c r="E34" s="13"/>
      <c r="F34" s="12">
        <v>91718485</v>
      </c>
      <c r="G34" s="28"/>
      <c r="H34" s="94">
        <v>43718</v>
      </c>
      <c r="I34" s="94">
        <v>43719</v>
      </c>
      <c r="J34" s="94"/>
      <c r="K34" s="105"/>
    </row>
    <row r="35" spans="1:11" x14ac:dyDescent="0.25">
      <c r="A35" s="6"/>
      <c r="B35" s="10"/>
      <c r="C35" s="10" t="s">
        <v>176</v>
      </c>
      <c r="D35" s="10" t="s">
        <v>11</v>
      </c>
      <c r="E35" s="13"/>
      <c r="F35" s="12">
        <v>61505337</v>
      </c>
      <c r="G35" s="28"/>
      <c r="H35" s="94">
        <v>43718</v>
      </c>
      <c r="I35" s="94">
        <v>43719</v>
      </c>
      <c r="J35" s="94"/>
      <c r="K35" s="105"/>
    </row>
    <row r="36" spans="1:11" x14ac:dyDescent="0.25">
      <c r="E36" s="23">
        <f>SUM(E6:E13)</f>
        <v>2525908035</v>
      </c>
      <c r="F36" s="23">
        <f>SUM(F11:F35)</f>
        <v>1893970847</v>
      </c>
      <c r="G36" s="66"/>
      <c r="H36" s="66"/>
    </row>
    <row r="37" spans="1:11" x14ac:dyDescent="0.25">
      <c r="E37" s="66"/>
      <c r="F37" s="66"/>
      <c r="G37" s="66"/>
      <c r="H37" s="66"/>
    </row>
    <row r="38" spans="1:11" ht="15.75" thickBot="1" x14ac:dyDescent="0.3">
      <c r="D38" s="172" t="s">
        <v>190</v>
      </c>
      <c r="E38" s="172"/>
      <c r="F38" s="66"/>
      <c r="G38" s="66"/>
      <c r="H38" s="66"/>
    </row>
    <row r="39" spans="1:11" x14ac:dyDescent="0.25">
      <c r="D39" s="123" t="s">
        <v>184</v>
      </c>
      <c r="E39" s="124">
        <f>+E36</f>
        <v>2525908035</v>
      </c>
      <c r="F39" s="66"/>
      <c r="G39" s="66"/>
      <c r="H39" s="66"/>
    </row>
    <row r="40" spans="1:11" x14ac:dyDescent="0.25">
      <c r="D40" s="127" t="s">
        <v>185</v>
      </c>
      <c r="E40" s="128">
        <f>SUM(F11:F35)</f>
        <v>1893970847</v>
      </c>
      <c r="F40" s="66"/>
      <c r="G40" s="66"/>
      <c r="H40" s="66"/>
    </row>
    <row r="41" spans="1:11" ht="15.75" thickBot="1" x14ac:dyDescent="0.3">
      <c r="D41" s="125" t="s">
        <v>183</v>
      </c>
      <c r="E41" s="126">
        <f>SUM(F11:F30)</f>
        <v>1424968850</v>
      </c>
      <c r="F41" s="66"/>
      <c r="G41" s="66"/>
      <c r="H41" s="66"/>
    </row>
    <row r="42" spans="1:11" s="53" customFormat="1" x14ac:dyDescent="0.25">
      <c r="B42" s="54"/>
      <c r="C42" s="54"/>
      <c r="D42" s="56"/>
      <c r="E42" s="64"/>
      <c r="F42" s="57"/>
      <c r="G42" s="57"/>
      <c r="H42" s="57"/>
      <c r="K42" s="57"/>
    </row>
    <row r="43" spans="1:11" s="70" customFormat="1" x14ac:dyDescent="0.25">
      <c r="B43" s="71"/>
      <c r="C43" s="71"/>
      <c r="E43" s="72"/>
      <c r="F43" s="72"/>
      <c r="G43" s="72"/>
      <c r="H43" s="72"/>
      <c r="K43" s="72"/>
    </row>
    <row r="44" spans="1:11" s="41" customFormat="1" ht="15" customHeight="1" x14ac:dyDescent="0.25">
      <c r="A44" s="166" t="s">
        <v>111</v>
      </c>
      <c r="B44" s="166"/>
      <c r="C44" s="166"/>
      <c r="D44" s="166"/>
      <c r="E44" s="166"/>
      <c r="F44" s="166"/>
      <c r="G44" s="166"/>
      <c r="H44" s="166"/>
      <c r="I44" s="166"/>
      <c r="J44" s="166"/>
      <c r="K44" s="166"/>
    </row>
    <row r="45" spans="1:11" ht="45" x14ac:dyDescent="0.25">
      <c r="A45" s="5" t="s">
        <v>29</v>
      </c>
      <c r="B45" s="2" t="s">
        <v>0</v>
      </c>
      <c r="C45" s="2" t="s">
        <v>1</v>
      </c>
      <c r="D45" s="2" t="s">
        <v>3</v>
      </c>
      <c r="E45" s="7" t="s">
        <v>4</v>
      </c>
      <c r="F45" s="7" t="s">
        <v>5</v>
      </c>
      <c r="G45" s="2" t="s">
        <v>110</v>
      </c>
      <c r="H45" s="2" t="s">
        <v>119</v>
      </c>
      <c r="I45" s="44" t="s">
        <v>109</v>
      </c>
      <c r="J45" s="2" t="s">
        <v>165</v>
      </c>
      <c r="K45" s="2" t="s">
        <v>114</v>
      </c>
    </row>
    <row r="46" spans="1:11" ht="15" customHeight="1" x14ac:dyDescent="0.25">
      <c r="A46" s="6" t="s">
        <v>105</v>
      </c>
      <c r="B46" s="10" t="s">
        <v>24</v>
      </c>
      <c r="C46" s="3" t="s">
        <v>103</v>
      </c>
      <c r="D46" s="1" t="s">
        <v>8</v>
      </c>
      <c r="E46" s="13">
        <v>345228021</v>
      </c>
      <c r="F46" s="13"/>
      <c r="G46" s="11">
        <v>43612</v>
      </c>
      <c r="H46" s="11"/>
      <c r="I46" s="10"/>
      <c r="J46" s="11"/>
      <c r="K46" s="13"/>
    </row>
    <row r="47" spans="1:11" x14ac:dyDescent="0.25">
      <c r="A47" s="6" t="s">
        <v>106</v>
      </c>
      <c r="B47" s="1" t="s">
        <v>36</v>
      </c>
      <c r="C47" s="3" t="s">
        <v>104</v>
      </c>
      <c r="D47" s="1" t="s">
        <v>8</v>
      </c>
      <c r="E47" s="13">
        <v>339528672</v>
      </c>
      <c r="F47" s="13"/>
      <c r="G47" s="11">
        <v>43612</v>
      </c>
      <c r="H47" s="11"/>
      <c r="I47" s="10"/>
      <c r="J47" s="11"/>
      <c r="K47" s="13"/>
    </row>
    <row r="48" spans="1:11" x14ac:dyDescent="0.25">
      <c r="A48" s="6" t="s">
        <v>135</v>
      </c>
      <c r="B48" s="1" t="s">
        <v>36</v>
      </c>
      <c r="C48" s="3" t="s">
        <v>133</v>
      </c>
      <c r="D48" s="1" t="s">
        <v>8</v>
      </c>
      <c r="E48" s="13">
        <v>339580550</v>
      </c>
      <c r="F48" s="13"/>
      <c r="G48" s="11">
        <v>43628</v>
      </c>
      <c r="H48" s="11"/>
      <c r="I48" s="10"/>
      <c r="J48" s="11"/>
      <c r="K48" s="13"/>
    </row>
    <row r="49" spans="1:11" x14ac:dyDescent="0.25">
      <c r="A49" s="6" t="s">
        <v>145</v>
      </c>
      <c r="B49" s="1" t="s">
        <v>36</v>
      </c>
      <c r="C49" s="3" t="s">
        <v>144</v>
      </c>
      <c r="D49" s="1" t="s">
        <v>8</v>
      </c>
      <c r="E49" s="13">
        <f>126946*2925</f>
        <v>371317050</v>
      </c>
      <c r="F49" s="13"/>
      <c r="G49" s="11">
        <v>43648</v>
      </c>
      <c r="H49" s="148"/>
      <c r="I49" s="10"/>
      <c r="J49" s="11"/>
      <c r="K49" s="13"/>
    </row>
    <row r="50" spans="1:11" x14ac:dyDescent="0.25">
      <c r="A50" s="6" t="s">
        <v>105</v>
      </c>
      <c r="B50" s="1" t="s">
        <v>24</v>
      </c>
      <c r="C50" s="3" t="s">
        <v>160</v>
      </c>
      <c r="D50" s="1" t="s">
        <v>8</v>
      </c>
      <c r="E50" s="13">
        <v>47000000</v>
      </c>
      <c r="F50" s="13"/>
      <c r="G50" s="11">
        <v>43676</v>
      </c>
      <c r="H50" s="11"/>
      <c r="I50" s="10"/>
      <c r="J50" s="11"/>
      <c r="K50" s="13"/>
    </row>
    <row r="51" spans="1:11" x14ac:dyDescent="0.25">
      <c r="A51" s="6" t="s">
        <v>106</v>
      </c>
      <c r="B51" s="1" t="s">
        <v>24</v>
      </c>
      <c r="C51" s="3" t="s">
        <v>159</v>
      </c>
      <c r="D51" s="1" t="s">
        <v>8</v>
      </c>
      <c r="E51" s="13">
        <v>63000000</v>
      </c>
      <c r="F51" s="13"/>
      <c r="G51" s="11">
        <v>43676</v>
      </c>
      <c r="H51" s="11"/>
      <c r="I51" s="10"/>
      <c r="J51" s="11"/>
      <c r="K51" s="13"/>
    </row>
    <row r="52" spans="1:11" x14ac:dyDescent="0.25">
      <c r="A52" s="6" t="s">
        <v>164</v>
      </c>
      <c r="B52" s="1" t="s">
        <v>36</v>
      </c>
      <c r="C52" s="3" t="s">
        <v>163</v>
      </c>
      <c r="D52" s="1" t="s">
        <v>8</v>
      </c>
      <c r="E52" s="13">
        <v>411431986</v>
      </c>
      <c r="F52" s="13"/>
      <c r="G52" s="11">
        <v>43683</v>
      </c>
      <c r="H52" s="11"/>
      <c r="I52" s="10"/>
      <c r="J52" s="11"/>
      <c r="K52" s="13"/>
    </row>
    <row r="53" spans="1:11" x14ac:dyDescent="0.25">
      <c r="A53" s="6" t="s">
        <v>250</v>
      </c>
      <c r="B53" s="1" t="s">
        <v>36</v>
      </c>
      <c r="C53" s="3" t="s">
        <v>249</v>
      </c>
      <c r="D53" s="1" t="s">
        <v>8</v>
      </c>
      <c r="E53" s="13">
        <v>419810422</v>
      </c>
      <c r="F53" s="13"/>
      <c r="G53" s="11">
        <v>43721</v>
      </c>
      <c r="H53" s="11"/>
      <c r="I53" s="10"/>
      <c r="J53" s="11"/>
      <c r="K53" s="13"/>
    </row>
    <row r="54" spans="1:11" ht="15" customHeight="1" x14ac:dyDescent="0.25">
      <c r="A54" s="6"/>
      <c r="B54" s="10">
        <v>9</v>
      </c>
      <c r="C54" s="102" t="s">
        <v>112</v>
      </c>
      <c r="D54" s="103" t="s">
        <v>11</v>
      </c>
      <c r="E54" s="91"/>
      <c r="F54" s="95">
        <v>194862110</v>
      </c>
      <c r="G54" s="28"/>
      <c r="H54" s="11">
        <v>43614</v>
      </c>
      <c r="I54" s="11">
        <v>43614</v>
      </c>
      <c r="J54" s="11">
        <v>43623</v>
      </c>
      <c r="K54" s="93"/>
    </row>
    <row r="55" spans="1:11" x14ac:dyDescent="0.25">
      <c r="A55" s="6"/>
      <c r="B55" s="10">
        <v>10</v>
      </c>
      <c r="C55" s="102" t="s">
        <v>113</v>
      </c>
      <c r="D55" s="103" t="s">
        <v>11</v>
      </c>
      <c r="E55" s="91"/>
      <c r="F55" s="95">
        <v>150177118</v>
      </c>
      <c r="G55" s="28"/>
      <c r="H55" s="11">
        <v>43614</v>
      </c>
      <c r="I55" s="11">
        <v>43614</v>
      </c>
      <c r="J55" s="11">
        <v>43623</v>
      </c>
      <c r="K55" s="93"/>
    </row>
    <row r="56" spans="1:11" x14ac:dyDescent="0.25">
      <c r="A56" s="6"/>
      <c r="B56" s="10">
        <v>15</v>
      </c>
      <c r="C56" s="102" t="s">
        <v>131</v>
      </c>
      <c r="D56" s="103" t="s">
        <v>11</v>
      </c>
      <c r="E56" s="91"/>
      <c r="F56" s="95">
        <v>35417934</v>
      </c>
      <c r="G56" s="28"/>
      <c r="H56" s="11">
        <v>43630</v>
      </c>
      <c r="I56" s="11">
        <v>43630</v>
      </c>
      <c r="J56" s="11">
        <v>43641</v>
      </c>
      <c r="K56" s="93"/>
    </row>
    <row r="57" spans="1:11" x14ac:dyDescent="0.25">
      <c r="A57" s="6"/>
      <c r="B57" s="10">
        <v>24</v>
      </c>
      <c r="C57" s="102" t="s">
        <v>139</v>
      </c>
      <c r="D57" s="103" t="s">
        <v>11</v>
      </c>
      <c r="E57" s="91"/>
      <c r="F57" s="95">
        <v>1015568</v>
      </c>
      <c r="G57" s="28"/>
      <c r="H57" s="11">
        <v>43641</v>
      </c>
      <c r="I57" s="11">
        <v>43641</v>
      </c>
      <c r="J57" s="11">
        <v>43654</v>
      </c>
      <c r="K57" s="93"/>
    </row>
    <row r="58" spans="1:11" x14ac:dyDescent="0.25">
      <c r="A58" s="6"/>
      <c r="B58" s="149">
        <v>11</v>
      </c>
      <c r="C58" s="102" t="s">
        <v>121</v>
      </c>
      <c r="D58" s="149" t="s">
        <v>11</v>
      </c>
      <c r="E58" s="150"/>
      <c r="F58" s="95">
        <v>285438081</v>
      </c>
      <c r="G58" s="151"/>
      <c r="H58" s="152">
        <v>43615</v>
      </c>
      <c r="I58" s="152">
        <v>43615</v>
      </c>
      <c r="J58" s="152">
        <v>43623</v>
      </c>
      <c r="K58" s="93"/>
    </row>
    <row r="59" spans="1:11" x14ac:dyDescent="0.25">
      <c r="A59" s="6"/>
      <c r="B59" s="149">
        <v>13</v>
      </c>
      <c r="C59" s="102" t="s">
        <v>128</v>
      </c>
      <c r="D59" s="149" t="s">
        <v>11</v>
      </c>
      <c r="E59" s="150"/>
      <c r="F59" s="95">
        <v>50841873</v>
      </c>
      <c r="G59" s="151"/>
      <c r="H59" s="152">
        <v>43626</v>
      </c>
      <c r="I59" s="152">
        <v>43626</v>
      </c>
      <c r="J59" s="152">
        <v>43633</v>
      </c>
      <c r="K59" s="93"/>
    </row>
    <row r="60" spans="1:11" x14ac:dyDescent="0.25">
      <c r="A60" s="6"/>
      <c r="B60" s="153">
        <v>16</v>
      </c>
      <c r="C60" s="154" t="s">
        <v>130</v>
      </c>
      <c r="D60" s="155" t="s">
        <v>11</v>
      </c>
      <c r="E60" s="156"/>
      <c r="F60" s="99">
        <v>58077795</v>
      </c>
      <c r="G60" s="157"/>
      <c r="H60" s="158">
        <v>43630</v>
      </c>
      <c r="I60" s="159">
        <v>43633</v>
      </c>
      <c r="J60" s="159">
        <v>43641</v>
      </c>
      <c r="K60" s="98"/>
    </row>
    <row r="61" spans="1:11" x14ac:dyDescent="0.25">
      <c r="A61" s="6"/>
      <c r="B61" s="153">
        <v>25</v>
      </c>
      <c r="C61" s="154" t="s">
        <v>140</v>
      </c>
      <c r="D61" s="155" t="s">
        <v>11</v>
      </c>
      <c r="E61" s="156"/>
      <c r="F61" s="99">
        <v>5268259</v>
      </c>
      <c r="G61" s="157"/>
      <c r="H61" s="158">
        <v>43642</v>
      </c>
      <c r="I61" s="159">
        <v>43643</v>
      </c>
      <c r="J61" s="159">
        <v>43657</v>
      </c>
      <c r="K61" s="13"/>
    </row>
    <row r="62" spans="1:11" x14ac:dyDescent="0.25">
      <c r="A62" s="6"/>
      <c r="B62" s="10">
        <v>22</v>
      </c>
      <c r="C62" s="14" t="s">
        <v>136</v>
      </c>
      <c r="D62" s="61" t="s">
        <v>11</v>
      </c>
      <c r="E62" s="13"/>
      <c r="F62" s="12">
        <v>274711144</v>
      </c>
      <c r="G62" s="28"/>
      <c r="H62" s="94">
        <v>43635</v>
      </c>
      <c r="I62" s="11">
        <v>43635</v>
      </c>
      <c r="J62" s="11">
        <v>43651</v>
      </c>
      <c r="K62" s="93"/>
    </row>
    <row r="63" spans="1:11" x14ac:dyDescent="0.25">
      <c r="A63" s="6"/>
      <c r="B63" s="10">
        <v>30</v>
      </c>
      <c r="C63" s="14" t="s">
        <v>142</v>
      </c>
      <c r="D63" s="61" t="s">
        <v>11</v>
      </c>
      <c r="E63" s="13"/>
      <c r="F63" s="12">
        <v>85815496</v>
      </c>
      <c r="G63" s="28"/>
      <c r="H63" s="94">
        <v>43650</v>
      </c>
      <c r="I63" s="11">
        <v>43650</v>
      </c>
      <c r="J63" s="11">
        <v>43665</v>
      </c>
      <c r="K63" s="93"/>
    </row>
    <row r="64" spans="1:11" x14ac:dyDescent="0.25">
      <c r="A64" s="6"/>
      <c r="B64" s="10">
        <v>32</v>
      </c>
      <c r="C64" s="14" t="s">
        <v>149</v>
      </c>
      <c r="D64" s="61" t="s">
        <v>11</v>
      </c>
      <c r="E64" s="13"/>
      <c r="F64" s="12">
        <v>5839516</v>
      </c>
      <c r="G64" s="28"/>
      <c r="H64" s="94">
        <v>43658</v>
      </c>
      <c r="I64" s="11">
        <v>43658</v>
      </c>
      <c r="J64" s="11">
        <v>43669</v>
      </c>
      <c r="K64" s="93"/>
    </row>
    <row r="65" spans="1:11" x14ac:dyDescent="0.25">
      <c r="A65" s="6"/>
      <c r="B65" s="10">
        <v>43</v>
      </c>
      <c r="C65" s="14" t="s">
        <v>162</v>
      </c>
      <c r="D65" s="61" t="s">
        <v>11</v>
      </c>
      <c r="E65" s="13"/>
      <c r="F65" s="12">
        <v>1142514</v>
      </c>
      <c r="G65" s="28"/>
      <c r="H65" s="94">
        <v>43683</v>
      </c>
      <c r="I65" s="94">
        <v>43683</v>
      </c>
      <c r="J65" s="11">
        <v>43699</v>
      </c>
      <c r="K65" s="111"/>
    </row>
    <row r="66" spans="1:11" x14ac:dyDescent="0.25">
      <c r="A66" s="6"/>
      <c r="B66" s="10">
        <v>39</v>
      </c>
      <c r="C66" s="14" t="s">
        <v>152</v>
      </c>
      <c r="D66" s="61" t="s">
        <v>11</v>
      </c>
      <c r="E66" s="13"/>
      <c r="F66" s="12">
        <v>134054976</v>
      </c>
      <c r="G66" s="28"/>
      <c r="H66" s="94">
        <v>43669</v>
      </c>
      <c r="I66" s="94">
        <v>43669</v>
      </c>
      <c r="J66" s="11">
        <v>43676</v>
      </c>
      <c r="K66" s="93"/>
    </row>
    <row r="67" spans="1:11" x14ac:dyDescent="0.25">
      <c r="A67" s="6"/>
      <c r="B67" s="10">
        <v>40</v>
      </c>
      <c r="C67" s="14" t="s">
        <v>153</v>
      </c>
      <c r="D67" s="61" t="s">
        <v>11</v>
      </c>
      <c r="E67" s="13"/>
      <c r="F67" s="12">
        <v>112664575</v>
      </c>
      <c r="G67" s="28"/>
      <c r="H67" s="94">
        <v>43669</v>
      </c>
      <c r="I67" s="94">
        <v>43669</v>
      </c>
      <c r="J67" s="11">
        <v>43682</v>
      </c>
      <c r="K67" s="106"/>
    </row>
    <row r="68" spans="1:11" x14ac:dyDescent="0.25">
      <c r="A68" s="6"/>
      <c r="B68" s="10">
        <v>42</v>
      </c>
      <c r="C68" s="14" t="s">
        <v>157</v>
      </c>
      <c r="D68" s="61" t="s">
        <v>11</v>
      </c>
      <c r="E68" s="13"/>
      <c r="F68" s="12">
        <v>79912507</v>
      </c>
      <c r="G68" s="28"/>
      <c r="H68" s="94">
        <v>43682</v>
      </c>
      <c r="I68" s="94">
        <v>43682</v>
      </c>
      <c r="J68" s="11">
        <v>43699</v>
      </c>
      <c r="K68" s="111"/>
    </row>
    <row r="69" spans="1:11" x14ac:dyDescent="0.25">
      <c r="A69" s="6"/>
      <c r="B69" s="10">
        <v>46</v>
      </c>
      <c r="C69" s="14" t="s">
        <v>166</v>
      </c>
      <c r="D69" s="61" t="s">
        <v>11</v>
      </c>
      <c r="E69" s="13"/>
      <c r="F69" s="12">
        <v>5141313</v>
      </c>
      <c r="G69" s="28"/>
      <c r="H69" s="94">
        <v>43689</v>
      </c>
      <c r="I69" s="94">
        <v>43690</v>
      </c>
      <c r="J69" s="11">
        <v>43699</v>
      </c>
      <c r="K69" s="105"/>
    </row>
    <row r="70" spans="1:11" x14ac:dyDescent="0.25">
      <c r="A70" s="6"/>
      <c r="B70" s="10">
        <v>68</v>
      </c>
      <c r="C70" s="14" t="s">
        <v>234</v>
      </c>
      <c r="D70" s="61" t="s">
        <v>11</v>
      </c>
      <c r="E70" s="13"/>
      <c r="F70" s="12">
        <v>634730</v>
      </c>
      <c r="G70" s="28"/>
      <c r="H70" s="94">
        <v>43707</v>
      </c>
      <c r="I70" s="94">
        <v>43707</v>
      </c>
      <c r="J70" s="11">
        <v>43718</v>
      </c>
      <c r="K70" s="105"/>
    </row>
    <row r="71" spans="1:11" x14ac:dyDescent="0.25">
      <c r="A71" s="6"/>
      <c r="B71" s="10">
        <v>48</v>
      </c>
      <c r="C71" s="14" t="s">
        <v>175</v>
      </c>
      <c r="D71" s="61" t="s">
        <v>11</v>
      </c>
      <c r="E71" s="13"/>
      <c r="F71" s="12">
        <v>209587846</v>
      </c>
      <c r="G71" s="28"/>
      <c r="H71" s="94">
        <v>43692</v>
      </c>
      <c r="I71" s="94">
        <v>43692</v>
      </c>
      <c r="J71" s="11">
        <v>43705</v>
      </c>
      <c r="K71" s="105"/>
    </row>
    <row r="72" spans="1:11" x14ac:dyDescent="0.25">
      <c r="A72" s="6"/>
      <c r="B72" s="10">
        <v>56</v>
      </c>
      <c r="C72" s="14" t="s">
        <v>215</v>
      </c>
      <c r="D72" s="61" t="s">
        <v>11</v>
      </c>
      <c r="E72" s="13"/>
      <c r="F72" s="12">
        <v>75405924</v>
      </c>
      <c r="G72" s="28"/>
      <c r="H72" s="94">
        <v>43699</v>
      </c>
      <c r="I72" s="94">
        <v>43699</v>
      </c>
      <c r="J72" s="11">
        <v>43711</v>
      </c>
      <c r="K72" s="105"/>
    </row>
    <row r="73" spans="1:11" x14ac:dyDescent="0.25">
      <c r="A73" s="6"/>
      <c r="B73" s="10">
        <v>67</v>
      </c>
      <c r="C73" s="14" t="s">
        <v>235</v>
      </c>
      <c r="D73" s="61" t="s">
        <v>11</v>
      </c>
      <c r="E73" s="13"/>
      <c r="F73" s="12">
        <v>27928120</v>
      </c>
      <c r="G73" s="28"/>
      <c r="H73" s="94">
        <v>43706</v>
      </c>
      <c r="I73" s="94">
        <v>43706</v>
      </c>
      <c r="J73" s="11">
        <v>43718</v>
      </c>
      <c r="K73" s="105"/>
    </row>
    <row r="74" spans="1:11" x14ac:dyDescent="0.25">
      <c r="A74" s="6"/>
      <c r="B74" s="10">
        <v>70</v>
      </c>
      <c r="C74" s="14" t="s">
        <v>239</v>
      </c>
      <c r="D74" s="61" t="s">
        <v>11</v>
      </c>
      <c r="E74" s="13"/>
      <c r="F74" s="12">
        <v>8632328</v>
      </c>
      <c r="G74" s="28"/>
      <c r="H74" s="94">
        <v>43711</v>
      </c>
      <c r="I74" s="94">
        <v>43711</v>
      </c>
      <c r="J74" s="11">
        <v>43720</v>
      </c>
      <c r="K74" s="105"/>
    </row>
    <row r="75" spans="1:11" x14ac:dyDescent="0.25">
      <c r="A75" s="6"/>
      <c r="B75" s="10">
        <v>77</v>
      </c>
      <c r="C75" s="14" t="s">
        <v>218</v>
      </c>
      <c r="D75" s="61" t="s">
        <v>11</v>
      </c>
      <c r="E75" s="13"/>
      <c r="F75" s="12">
        <v>85434658</v>
      </c>
      <c r="G75" s="28"/>
      <c r="H75" s="94">
        <v>43710</v>
      </c>
      <c r="I75" s="94">
        <v>43718</v>
      </c>
      <c r="J75" s="11"/>
      <c r="K75" s="105"/>
    </row>
    <row r="76" spans="1:11" x14ac:dyDescent="0.25">
      <c r="A76" s="6"/>
      <c r="B76" s="10"/>
      <c r="C76" s="14" t="s">
        <v>236</v>
      </c>
      <c r="D76" s="61" t="s">
        <v>11</v>
      </c>
      <c r="E76" s="13"/>
      <c r="F76" s="12">
        <v>113743616</v>
      </c>
      <c r="G76" s="28"/>
      <c r="H76" s="94">
        <v>43713</v>
      </c>
      <c r="I76" s="94">
        <v>43720</v>
      </c>
      <c r="J76" s="11"/>
      <c r="K76" s="105"/>
    </row>
    <row r="77" spans="1:11" x14ac:dyDescent="0.25">
      <c r="A77" s="6"/>
      <c r="B77" s="10"/>
      <c r="C77" s="14" t="s">
        <v>241</v>
      </c>
      <c r="D77" s="61" t="s">
        <v>11</v>
      </c>
      <c r="E77" s="13"/>
      <c r="F77" s="12">
        <v>160396271</v>
      </c>
      <c r="G77" s="28"/>
      <c r="H77" s="94">
        <v>43724</v>
      </c>
      <c r="I77" s="94"/>
      <c r="J77" s="11"/>
      <c r="K77" s="105" t="s">
        <v>248</v>
      </c>
    </row>
    <row r="78" spans="1:11" x14ac:dyDescent="0.25">
      <c r="E78" s="23">
        <f>SUM(E46:E55)</f>
        <v>2336896701</v>
      </c>
      <c r="F78" s="23">
        <f>SUM(F54:F77)</f>
        <v>2162144272</v>
      </c>
      <c r="G78" s="66"/>
      <c r="H78" s="66"/>
    </row>
    <row r="79" spans="1:11" x14ac:dyDescent="0.25">
      <c r="E79" s="66"/>
      <c r="F79" s="66"/>
      <c r="G79" s="66"/>
      <c r="H79" s="66"/>
    </row>
    <row r="80" spans="1:11" s="70" customFormat="1" ht="15.75" thickBot="1" x14ac:dyDescent="0.3">
      <c r="B80" s="71"/>
      <c r="C80" s="71"/>
      <c r="D80" s="173" t="s">
        <v>191</v>
      </c>
      <c r="E80" s="173"/>
      <c r="F80" s="72"/>
      <c r="G80" s="122"/>
      <c r="H80" s="122"/>
      <c r="I80" s="71"/>
      <c r="J80" s="73"/>
      <c r="K80" s="72"/>
    </row>
    <row r="81" spans="1:11" s="70" customFormat="1" x14ac:dyDescent="0.25">
      <c r="B81" s="71"/>
      <c r="C81" s="71"/>
      <c r="D81" s="123" t="s">
        <v>184</v>
      </c>
      <c r="E81" s="129">
        <f>+E78</f>
        <v>2336896701</v>
      </c>
      <c r="F81" s="72"/>
      <c r="G81" s="72"/>
      <c r="H81" s="72"/>
      <c r="I81" s="71"/>
      <c r="J81" s="73"/>
      <c r="K81" s="72"/>
    </row>
    <row r="82" spans="1:11" s="70" customFormat="1" x14ac:dyDescent="0.25">
      <c r="B82" s="71"/>
      <c r="C82" s="71"/>
      <c r="D82" s="127" t="s">
        <v>185</v>
      </c>
      <c r="E82" s="130">
        <f>SUM(F54:F76)</f>
        <v>2001748001</v>
      </c>
      <c r="F82" s="72"/>
      <c r="G82" s="72"/>
      <c r="H82" s="72"/>
      <c r="I82" s="71"/>
      <c r="J82" s="73"/>
      <c r="K82" s="72"/>
    </row>
    <row r="83" spans="1:11" s="70" customFormat="1" ht="15.75" thickBot="1" x14ac:dyDescent="0.3">
      <c r="B83" s="71"/>
      <c r="C83" s="71"/>
      <c r="D83" s="125" t="s">
        <v>183</v>
      </c>
      <c r="E83" s="131">
        <f>SUM(F52:F71)</f>
        <v>1690603355</v>
      </c>
      <c r="F83" s="72"/>
      <c r="G83" s="72"/>
      <c r="H83" s="72"/>
      <c r="I83" s="71"/>
      <c r="J83" s="73"/>
      <c r="K83" s="72"/>
    </row>
    <row r="84" spans="1:11" s="70" customFormat="1" x14ac:dyDescent="0.25">
      <c r="B84" s="71"/>
      <c r="C84" s="71"/>
      <c r="D84" s="71"/>
      <c r="E84" s="72"/>
      <c r="F84" s="72"/>
      <c r="G84" s="72"/>
      <c r="H84" s="72"/>
      <c r="I84" s="71"/>
      <c r="J84" s="73"/>
      <c r="K84" s="72"/>
    </row>
    <row r="85" spans="1:11" s="70" customFormat="1" x14ac:dyDescent="0.25">
      <c r="B85" s="71"/>
      <c r="C85" s="71"/>
      <c r="E85" s="74"/>
      <c r="F85" s="74"/>
      <c r="G85" s="74"/>
      <c r="H85" s="74"/>
      <c r="K85" s="72"/>
    </row>
    <row r="86" spans="1:11" s="70" customFormat="1" ht="15.75" x14ac:dyDescent="0.25">
      <c r="A86" s="166" t="s">
        <v>115</v>
      </c>
      <c r="B86" s="166"/>
      <c r="C86" s="166"/>
      <c r="D86" s="166"/>
      <c r="E86" s="166"/>
      <c r="F86" s="166"/>
      <c r="G86" s="166"/>
      <c r="H86" s="166"/>
      <c r="I86" s="166"/>
      <c r="J86" s="166"/>
      <c r="K86" s="166"/>
    </row>
    <row r="87" spans="1:11" s="70" customFormat="1" ht="45" x14ac:dyDescent="0.25">
      <c r="A87" s="5" t="s">
        <v>29</v>
      </c>
      <c r="B87" s="2" t="s">
        <v>0</v>
      </c>
      <c r="C87" s="2" t="s">
        <v>1</v>
      </c>
      <c r="D87" s="2" t="s">
        <v>3</v>
      </c>
      <c r="E87" s="7" t="s">
        <v>4</v>
      </c>
      <c r="F87" s="7" t="s">
        <v>5</v>
      </c>
      <c r="G87" s="2" t="s">
        <v>110</v>
      </c>
      <c r="H87" s="2" t="s">
        <v>119</v>
      </c>
      <c r="I87" s="44" t="s">
        <v>109</v>
      </c>
      <c r="J87" s="2" t="s">
        <v>165</v>
      </c>
      <c r="K87" s="2" t="s">
        <v>114</v>
      </c>
    </row>
    <row r="88" spans="1:11" s="70" customFormat="1" x14ac:dyDescent="0.25">
      <c r="A88" s="6" t="s">
        <v>105</v>
      </c>
      <c r="B88" s="10" t="s">
        <v>24</v>
      </c>
      <c r="C88" s="3" t="s">
        <v>103</v>
      </c>
      <c r="D88" s="1" t="s">
        <v>8</v>
      </c>
      <c r="E88" s="13">
        <v>288738677</v>
      </c>
      <c r="F88" s="13"/>
      <c r="G88" s="11">
        <v>43606</v>
      </c>
      <c r="H88" s="28"/>
      <c r="I88" s="10"/>
      <c r="J88" s="28"/>
      <c r="K88" s="91"/>
    </row>
    <row r="89" spans="1:11" s="70" customFormat="1" x14ac:dyDescent="0.25">
      <c r="A89" s="6" t="s">
        <v>106</v>
      </c>
      <c r="B89" s="1" t="s">
        <v>36</v>
      </c>
      <c r="C89" s="3" t="s">
        <v>104</v>
      </c>
      <c r="D89" s="1" t="s">
        <v>8</v>
      </c>
      <c r="E89" s="13">
        <v>284930297</v>
      </c>
      <c r="F89" s="13"/>
      <c r="G89" s="11">
        <v>43606</v>
      </c>
      <c r="H89" s="28"/>
      <c r="I89" s="10"/>
      <c r="J89" s="28"/>
      <c r="K89" s="91"/>
    </row>
    <row r="90" spans="1:11" s="70" customFormat="1" x14ac:dyDescent="0.25">
      <c r="A90" s="6" t="s">
        <v>135</v>
      </c>
      <c r="B90" s="1" t="s">
        <v>36</v>
      </c>
      <c r="C90" s="3" t="s">
        <v>133</v>
      </c>
      <c r="D90" s="1" t="s">
        <v>8</v>
      </c>
      <c r="E90" s="13">
        <v>391374518</v>
      </c>
      <c r="F90" s="13"/>
      <c r="G90" s="11">
        <v>43628</v>
      </c>
      <c r="H90" s="28"/>
      <c r="I90" s="10"/>
      <c r="J90" s="28"/>
      <c r="K90" s="91"/>
    </row>
    <row r="91" spans="1:11" s="70" customFormat="1" x14ac:dyDescent="0.25">
      <c r="A91" s="6" t="s">
        <v>145</v>
      </c>
      <c r="B91" s="1" t="s">
        <v>36</v>
      </c>
      <c r="C91" s="3" t="s">
        <v>144</v>
      </c>
      <c r="D91" s="1" t="s">
        <v>8</v>
      </c>
      <c r="E91" s="13">
        <f>126946*3277</f>
        <v>416002042</v>
      </c>
      <c r="F91" s="13"/>
      <c r="G91" s="11">
        <v>43648</v>
      </c>
      <c r="H91" s="28"/>
      <c r="I91" s="10"/>
      <c r="J91" s="28"/>
      <c r="K91" s="91"/>
    </row>
    <row r="92" spans="1:11" s="70" customFormat="1" x14ac:dyDescent="0.25">
      <c r="A92" s="6" t="s">
        <v>164</v>
      </c>
      <c r="B92" s="1" t="s">
        <v>36</v>
      </c>
      <c r="C92" s="3" t="s">
        <v>163</v>
      </c>
      <c r="D92" s="1" t="s">
        <v>8</v>
      </c>
      <c r="E92" s="13">
        <v>387058354</v>
      </c>
      <c r="F92" s="13"/>
      <c r="G92" s="11">
        <v>43683</v>
      </c>
      <c r="H92" s="28"/>
      <c r="I92" s="10"/>
      <c r="J92" s="28"/>
      <c r="K92" s="91"/>
    </row>
    <row r="93" spans="1:11" s="70" customFormat="1" x14ac:dyDescent="0.25">
      <c r="A93" s="6" t="s">
        <v>250</v>
      </c>
      <c r="B93" s="1" t="s">
        <v>36</v>
      </c>
      <c r="C93" s="3" t="s">
        <v>249</v>
      </c>
      <c r="D93" s="1" t="s">
        <v>8</v>
      </c>
      <c r="E93" s="13">
        <v>394040384</v>
      </c>
      <c r="F93" s="13"/>
      <c r="G93" s="11">
        <v>43721</v>
      </c>
      <c r="H93" s="28"/>
      <c r="I93" s="10"/>
      <c r="J93" s="28"/>
      <c r="K93" s="91"/>
    </row>
    <row r="94" spans="1:11" s="70" customFormat="1" x14ac:dyDescent="0.25">
      <c r="A94" s="6"/>
      <c r="B94" s="10" t="s">
        <v>221</v>
      </c>
      <c r="C94" s="14" t="s">
        <v>112</v>
      </c>
      <c r="D94" s="10" t="s">
        <v>11</v>
      </c>
      <c r="E94" s="13"/>
      <c r="F94" s="12">
        <v>269125520</v>
      </c>
      <c r="G94" s="28"/>
      <c r="H94" s="11">
        <v>43606</v>
      </c>
      <c r="I94" s="11">
        <v>43606</v>
      </c>
      <c r="J94" s="11">
        <v>43620</v>
      </c>
      <c r="K94" s="91"/>
    </row>
    <row r="95" spans="1:11" s="70" customFormat="1" x14ac:dyDescent="0.25">
      <c r="A95" s="6"/>
      <c r="B95" s="10" t="s">
        <v>222</v>
      </c>
      <c r="C95" s="14" t="s">
        <v>113</v>
      </c>
      <c r="D95" s="10" t="s">
        <v>11</v>
      </c>
      <c r="E95" s="13"/>
      <c r="F95" s="12">
        <v>16883818</v>
      </c>
      <c r="G95" s="28"/>
      <c r="H95" s="11">
        <v>43615</v>
      </c>
      <c r="I95" s="11">
        <v>43615</v>
      </c>
      <c r="J95" s="11">
        <v>43623</v>
      </c>
      <c r="K95" s="13"/>
    </row>
    <row r="96" spans="1:11" s="70" customFormat="1" x14ac:dyDescent="0.25">
      <c r="A96" s="6"/>
      <c r="B96" s="10" t="s">
        <v>223</v>
      </c>
      <c r="C96" s="14" t="s">
        <v>131</v>
      </c>
      <c r="D96" s="10" t="s">
        <v>11</v>
      </c>
      <c r="E96" s="13"/>
      <c r="F96" s="95">
        <v>10790410</v>
      </c>
      <c r="G96" s="28"/>
      <c r="H96" s="11">
        <v>43636</v>
      </c>
      <c r="I96" s="11">
        <v>43636</v>
      </c>
      <c r="J96" s="11">
        <v>43643</v>
      </c>
      <c r="K96" s="13"/>
    </row>
    <row r="97" spans="1:11" s="70" customFormat="1" x14ac:dyDescent="0.25">
      <c r="A97" s="6"/>
      <c r="B97" s="10" t="s">
        <v>224</v>
      </c>
      <c r="C97" s="14" t="s">
        <v>121</v>
      </c>
      <c r="D97" s="10" t="s">
        <v>11</v>
      </c>
      <c r="E97" s="13"/>
      <c r="F97" s="12">
        <v>128913663</v>
      </c>
      <c r="G97" s="28"/>
      <c r="H97" s="11">
        <v>43622</v>
      </c>
      <c r="I97" s="11">
        <v>43622</v>
      </c>
      <c r="J97" s="11">
        <v>43633</v>
      </c>
      <c r="K97" s="13"/>
    </row>
    <row r="98" spans="1:11" s="70" customFormat="1" x14ac:dyDescent="0.25">
      <c r="A98" s="6"/>
      <c r="B98" s="10" t="s">
        <v>225</v>
      </c>
      <c r="C98" s="14" t="s">
        <v>128</v>
      </c>
      <c r="D98" s="10" t="s">
        <v>11</v>
      </c>
      <c r="E98" s="13"/>
      <c r="F98" s="12">
        <v>85752023</v>
      </c>
      <c r="G98" s="28"/>
      <c r="H98" s="11">
        <v>43628</v>
      </c>
      <c r="I98" s="11">
        <v>43628</v>
      </c>
      <c r="J98" s="11">
        <v>43635</v>
      </c>
      <c r="K98" s="13"/>
    </row>
    <row r="99" spans="1:11" s="70" customFormat="1" x14ac:dyDescent="0.25">
      <c r="A99" s="6"/>
      <c r="B99" s="10" t="s">
        <v>226</v>
      </c>
      <c r="C99" s="14" t="s">
        <v>130</v>
      </c>
      <c r="D99" s="10" t="s">
        <v>11</v>
      </c>
      <c r="E99" s="13"/>
      <c r="F99" s="95">
        <v>72168801</v>
      </c>
      <c r="G99" s="28"/>
      <c r="H99" s="11">
        <v>43642</v>
      </c>
      <c r="I99" s="11">
        <v>43644</v>
      </c>
      <c r="J99" s="101">
        <v>43658</v>
      </c>
      <c r="K99" s="13"/>
    </row>
    <row r="100" spans="1:11" s="70" customFormat="1" x14ac:dyDescent="0.25">
      <c r="A100" s="6"/>
      <c r="B100" s="10" t="s">
        <v>231</v>
      </c>
      <c r="C100" s="14" t="s">
        <v>140</v>
      </c>
      <c r="D100" s="61" t="s">
        <v>11</v>
      </c>
      <c r="E100" s="13"/>
      <c r="F100" s="95">
        <f>101*126946</f>
        <v>12821546</v>
      </c>
      <c r="G100" s="28"/>
      <c r="H100" s="94">
        <v>43679</v>
      </c>
      <c r="I100" s="94">
        <v>43682</v>
      </c>
      <c r="J100" s="101">
        <v>43689</v>
      </c>
      <c r="K100" s="106"/>
    </row>
    <row r="101" spans="1:11" s="70" customFormat="1" x14ac:dyDescent="0.25">
      <c r="A101" s="6"/>
      <c r="B101" s="10" t="s">
        <v>227</v>
      </c>
      <c r="C101" s="14" t="s">
        <v>136</v>
      </c>
      <c r="D101" s="10" t="s">
        <v>11</v>
      </c>
      <c r="E101" s="13"/>
      <c r="F101" s="95">
        <v>276297969</v>
      </c>
      <c r="G101" s="28"/>
      <c r="H101" s="11">
        <v>43651</v>
      </c>
      <c r="I101" s="11">
        <v>43651</v>
      </c>
      <c r="J101" s="101">
        <v>43661</v>
      </c>
      <c r="K101" s="13"/>
    </row>
    <row r="102" spans="1:11" s="70" customFormat="1" x14ac:dyDescent="0.25">
      <c r="A102" s="6"/>
      <c r="B102" s="10" t="s">
        <v>220</v>
      </c>
      <c r="C102" s="14" t="s">
        <v>142</v>
      </c>
      <c r="D102" s="10" t="s">
        <v>11</v>
      </c>
      <c r="E102" s="13"/>
      <c r="F102" s="95">
        <v>37449070</v>
      </c>
      <c r="G102" s="28"/>
      <c r="H102" s="11">
        <v>43663</v>
      </c>
      <c r="I102" s="11">
        <v>43663</v>
      </c>
      <c r="J102" s="101">
        <v>43671</v>
      </c>
      <c r="K102" s="13"/>
    </row>
    <row r="103" spans="1:11" s="70" customFormat="1" x14ac:dyDescent="0.25">
      <c r="A103" s="6"/>
      <c r="B103" s="10" t="s">
        <v>230</v>
      </c>
      <c r="C103" s="14" t="s">
        <v>149</v>
      </c>
      <c r="D103" s="10" t="s">
        <v>11</v>
      </c>
      <c r="E103" s="13"/>
      <c r="F103" s="95">
        <v>5966642</v>
      </c>
      <c r="G103" s="28"/>
      <c r="H103" s="11">
        <v>43682</v>
      </c>
      <c r="I103" s="11">
        <v>43683</v>
      </c>
      <c r="J103" s="101">
        <v>43689</v>
      </c>
      <c r="K103" s="13"/>
    </row>
    <row r="104" spans="1:11" s="70" customFormat="1" x14ac:dyDescent="0.25">
      <c r="A104" s="6"/>
      <c r="B104" s="10" t="s">
        <v>228</v>
      </c>
      <c r="C104" s="14" t="s">
        <v>152</v>
      </c>
      <c r="D104" s="61" t="s">
        <v>11</v>
      </c>
      <c r="E104" s="13"/>
      <c r="F104" s="95">
        <v>270966237</v>
      </c>
      <c r="G104" s="28"/>
      <c r="H104" s="94">
        <v>43675</v>
      </c>
      <c r="I104" s="94">
        <v>43675</v>
      </c>
      <c r="J104" s="101">
        <v>43683</v>
      </c>
      <c r="K104" s="106"/>
    </row>
    <row r="105" spans="1:11" s="70" customFormat="1" x14ac:dyDescent="0.25">
      <c r="A105" s="6"/>
      <c r="B105" s="10" t="s">
        <v>229</v>
      </c>
      <c r="C105" s="14" t="s">
        <v>153</v>
      </c>
      <c r="D105" s="61" t="s">
        <v>11</v>
      </c>
      <c r="E105" s="13"/>
      <c r="F105" s="95">
        <v>41003558</v>
      </c>
      <c r="G105" s="28"/>
      <c r="H105" s="94">
        <v>43689</v>
      </c>
      <c r="I105" s="94">
        <v>43690</v>
      </c>
      <c r="J105" s="101">
        <v>43697</v>
      </c>
      <c r="K105" s="105"/>
    </row>
    <row r="106" spans="1:11" s="70" customFormat="1" x14ac:dyDescent="0.25">
      <c r="A106" s="6"/>
      <c r="B106" s="10" t="s">
        <v>232</v>
      </c>
      <c r="C106" s="10" t="s">
        <v>175</v>
      </c>
      <c r="D106" s="10" t="s">
        <v>11</v>
      </c>
      <c r="E106" s="13"/>
      <c r="F106" s="95">
        <v>244751888</v>
      </c>
      <c r="G106" s="28"/>
      <c r="H106" s="94">
        <v>43693</v>
      </c>
      <c r="I106" s="94">
        <v>43636</v>
      </c>
      <c r="J106" s="101">
        <v>43700</v>
      </c>
      <c r="K106" s="105"/>
    </row>
    <row r="107" spans="1:11" s="70" customFormat="1" x14ac:dyDescent="0.25">
      <c r="A107" s="6"/>
      <c r="B107" s="10" t="s">
        <v>233</v>
      </c>
      <c r="C107" s="10" t="s">
        <v>215</v>
      </c>
      <c r="D107" s="10" t="s">
        <v>11</v>
      </c>
      <c r="E107" s="13"/>
      <c r="F107" s="95">
        <v>48239480</v>
      </c>
      <c r="G107" s="28"/>
      <c r="H107" s="94">
        <v>43703</v>
      </c>
      <c r="I107" s="94">
        <v>43703</v>
      </c>
      <c r="J107" s="101"/>
      <c r="K107" s="105"/>
    </row>
    <row r="108" spans="1:11" s="70" customFormat="1" x14ac:dyDescent="0.25">
      <c r="A108" s="6"/>
      <c r="B108" s="10" t="s">
        <v>247</v>
      </c>
      <c r="C108" s="10" t="s">
        <v>235</v>
      </c>
      <c r="D108" s="10" t="s">
        <v>11</v>
      </c>
      <c r="E108" s="13"/>
      <c r="F108" s="95">
        <v>43288586</v>
      </c>
      <c r="G108" s="28"/>
      <c r="H108" s="94">
        <v>43710</v>
      </c>
      <c r="I108" s="94">
        <v>43710</v>
      </c>
      <c r="J108" s="101"/>
      <c r="K108" s="105"/>
    </row>
    <row r="109" spans="1:11" s="70" customFormat="1" x14ac:dyDescent="0.25">
      <c r="A109" s="6"/>
      <c r="B109" s="10"/>
      <c r="C109" s="10" t="s">
        <v>239</v>
      </c>
      <c r="D109" s="10" t="s">
        <v>11</v>
      </c>
      <c r="E109" s="13"/>
      <c r="F109" s="95">
        <v>1777244</v>
      </c>
      <c r="G109" s="28"/>
      <c r="H109" s="94">
        <v>43720</v>
      </c>
      <c r="I109" s="94">
        <v>43720</v>
      </c>
      <c r="J109" s="101"/>
      <c r="K109" s="105"/>
    </row>
    <row r="110" spans="1:11" s="70" customFormat="1" x14ac:dyDescent="0.25">
      <c r="A110" s="6"/>
      <c r="B110" s="10" t="s">
        <v>246</v>
      </c>
      <c r="C110" s="61" t="s">
        <v>218</v>
      </c>
      <c r="D110" s="61" t="s">
        <v>11</v>
      </c>
      <c r="E110" s="13"/>
      <c r="F110" s="95">
        <v>177089670</v>
      </c>
      <c r="G110" s="28"/>
      <c r="H110" s="94">
        <v>43718</v>
      </c>
      <c r="I110" s="94">
        <v>43719</v>
      </c>
      <c r="J110" s="101"/>
      <c r="K110" s="105"/>
    </row>
    <row r="111" spans="1:11" s="70" customFormat="1" x14ac:dyDescent="0.25">
      <c r="A111" s="6"/>
      <c r="B111" s="10"/>
      <c r="C111" s="61" t="s">
        <v>236</v>
      </c>
      <c r="D111" s="61" t="s">
        <v>11</v>
      </c>
      <c r="E111" s="13"/>
      <c r="F111" s="95">
        <v>75977181</v>
      </c>
      <c r="G111" s="28"/>
      <c r="H111" s="94">
        <v>43713</v>
      </c>
      <c r="I111" s="94">
        <v>43720</v>
      </c>
      <c r="J111" s="101"/>
      <c r="K111" s="105"/>
    </row>
    <row r="112" spans="1:11" s="70" customFormat="1" x14ac:dyDescent="0.25">
      <c r="A112" s="6"/>
      <c r="B112" s="10"/>
      <c r="C112" s="61" t="s">
        <v>241</v>
      </c>
      <c r="D112" s="61" t="s">
        <v>11</v>
      </c>
      <c r="E112" s="13"/>
      <c r="F112" s="95">
        <v>81245440</v>
      </c>
      <c r="G112" s="28"/>
      <c r="H112" s="94">
        <v>43724</v>
      </c>
      <c r="I112" s="94"/>
      <c r="J112" s="101"/>
      <c r="K112" s="105" t="s">
        <v>248</v>
      </c>
    </row>
    <row r="113" spans="1:11" s="70" customFormat="1" x14ac:dyDescent="0.25">
      <c r="A113"/>
      <c r="B113" s="9"/>
      <c r="C113" s="9"/>
      <c r="D113"/>
      <c r="E113" s="23">
        <f>SUM(E88:E94)</f>
        <v>2162144272</v>
      </c>
      <c r="F113" s="23">
        <f>SUM(F94:F112)</f>
        <v>1900508746</v>
      </c>
      <c r="G113" s="66"/>
      <c r="H113" s="66"/>
      <c r="I113"/>
      <c r="J113"/>
      <c r="K113" s="72"/>
    </row>
    <row r="114" spans="1:11" s="70" customFormat="1" x14ac:dyDescent="0.25">
      <c r="A114"/>
      <c r="B114" s="9"/>
      <c r="C114" s="9"/>
      <c r="D114"/>
      <c r="E114" s="66"/>
      <c r="F114" s="66"/>
      <c r="G114" s="66"/>
      <c r="H114" s="66"/>
      <c r="I114"/>
      <c r="J114"/>
      <c r="K114" s="72"/>
    </row>
    <row r="115" spans="1:11" s="70" customFormat="1" ht="15.75" thickBot="1" x14ac:dyDescent="0.3">
      <c r="A115"/>
      <c r="B115" s="9"/>
      <c r="C115" s="9"/>
      <c r="D115" s="172" t="s">
        <v>192</v>
      </c>
      <c r="E115" s="172"/>
      <c r="F115" s="66"/>
      <c r="G115" s="66"/>
      <c r="H115" s="66"/>
      <c r="I115"/>
      <c r="J115"/>
      <c r="K115" s="72"/>
    </row>
    <row r="116" spans="1:11" s="70" customFormat="1" x14ac:dyDescent="0.25">
      <c r="A116"/>
      <c r="B116" s="9"/>
      <c r="C116" s="9"/>
      <c r="D116" s="123" t="s">
        <v>184</v>
      </c>
      <c r="E116" s="129">
        <f>+E113</f>
        <v>2162144272</v>
      </c>
      <c r="F116" s="66"/>
      <c r="G116" s="66"/>
      <c r="H116" s="66"/>
      <c r="I116"/>
      <c r="J116"/>
      <c r="K116" s="72"/>
    </row>
    <row r="117" spans="1:11" s="70" customFormat="1" x14ac:dyDescent="0.25">
      <c r="A117"/>
      <c r="B117" s="9"/>
      <c r="C117" s="9"/>
      <c r="D117" s="127" t="s">
        <v>185</v>
      </c>
      <c r="E117" s="130">
        <f>SUM(F94:F111)</f>
        <v>1819263306</v>
      </c>
      <c r="F117" s="66"/>
      <c r="G117" s="66"/>
      <c r="H117" s="66"/>
      <c r="I117"/>
      <c r="J117"/>
      <c r="K117" s="72"/>
    </row>
    <row r="118" spans="1:11" s="70" customFormat="1" ht="15.75" thickBot="1" x14ac:dyDescent="0.3">
      <c r="A118"/>
      <c r="B118" s="9"/>
      <c r="C118" s="9"/>
      <c r="D118" s="125" t="s">
        <v>183</v>
      </c>
      <c r="E118" s="131">
        <f>SUM(F94:F106)</f>
        <v>1472891145</v>
      </c>
      <c r="F118" s="66"/>
      <c r="G118" s="66"/>
      <c r="H118" s="66"/>
      <c r="I118" s="8"/>
      <c r="J118"/>
      <c r="K118" s="72"/>
    </row>
    <row r="119" spans="1:11" s="70" customFormat="1" x14ac:dyDescent="0.25">
      <c r="B119" s="71"/>
      <c r="C119" s="68"/>
      <c r="D119" s="69"/>
      <c r="E119" s="72"/>
      <c r="F119" s="72"/>
      <c r="G119" s="72"/>
      <c r="H119" s="72"/>
      <c r="I119" s="110"/>
      <c r="J119" s="77"/>
      <c r="K119" s="72"/>
    </row>
    <row r="120" spans="1:11" s="70" customFormat="1" x14ac:dyDescent="0.25">
      <c r="B120" s="69"/>
      <c r="C120" s="68"/>
      <c r="D120" s="71"/>
      <c r="E120" s="72"/>
      <c r="F120" s="78"/>
      <c r="G120" s="78"/>
      <c r="H120" s="78"/>
      <c r="I120" s="71"/>
      <c r="J120" s="77"/>
      <c r="K120" s="72"/>
    </row>
    <row r="121" spans="1:11" s="70" customFormat="1" ht="15.75" x14ac:dyDescent="0.25">
      <c r="A121" s="166" t="s">
        <v>116</v>
      </c>
      <c r="B121" s="166"/>
      <c r="C121" s="166"/>
      <c r="D121" s="166"/>
      <c r="E121" s="166"/>
      <c r="F121" s="166"/>
      <c r="G121" s="166"/>
      <c r="H121" s="166"/>
      <c r="I121" s="166"/>
      <c r="J121" s="166"/>
      <c r="K121" s="166"/>
    </row>
    <row r="122" spans="1:11" s="70" customFormat="1" ht="45" x14ac:dyDescent="0.25">
      <c r="A122" s="5" t="s">
        <v>29</v>
      </c>
      <c r="B122" s="2" t="s">
        <v>0</v>
      </c>
      <c r="C122" s="2" t="s">
        <v>1</v>
      </c>
      <c r="D122" s="2" t="s">
        <v>3</v>
      </c>
      <c r="E122" s="7" t="s">
        <v>4</v>
      </c>
      <c r="F122" s="7" t="s">
        <v>5</v>
      </c>
      <c r="G122" s="2" t="s">
        <v>110</v>
      </c>
      <c r="H122" s="2" t="s">
        <v>119</v>
      </c>
      <c r="I122" s="44" t="s">
        <v>109</v>
      </c>
      <c r="J122" s="2" t="s">
        <v>165</v>
      </c>
      <c r="K122" s="2" t="s">
        <v>114</v>
      </c>
    </row>
    <row r="123" spans="1:11" s="70" customFormat="1" x14ac:dyDescent="0.25">
      <c r="A123" s="6" t="s">
        <v>105</v>
      </c>
      <c r="B123" s="10" t="s">
        <v>24</v>
      </c>
      <c r="C123" s="3" t="s">
        <v>103</v>
      </c>
      <c r="D123" s="1" t="s">
        <v>8</v>
      </c>
      <c r="E123" s="13">
        <v>404461410</v>
      </c>
      <c r="F123" s="13"/>
      <c r="G123" s="11">
        <v>43612</v>
      </c>
      <c r="H123" s="11"/>
      <c r="I123" s="10"/>
      <c r="J123" s="28"/>
      <c r="K123" s="91"/>
    </row>
    <row r="124" spans="1:11" s="70" customFormat="1" x14ac:dyDescent="0.25">
      <c r="A124" s="6" t="s">
        <v>106</v>
      </c>
      <c r="B124" s="1" t="s">
        <v>36</v>
      </c>
      <c r="C124" s="3" t="s">
        <v>104</v>
      </c>
      <c r="D124" s="1" t="s">
        <v>8</v>
      </c>
      <c r="E124" s="13">
        <v>423356788</v>
      </c>
      <c r="F124" s="13"/>
      <c r="G124" s="11">
        <v>43612</v>
      </c>
      <c r="H124" s="11"/>
      <c r="I124" s="10"/>
      <c r="J124" s="28"/>
      <c r="K124" s="91"/>
    </row>
    <row r="125" spans="1:11" s="70" customFormat="1" x14ac:dyDescent="0.25">
      <c r="A125" s="6" t="s">
        <v>135</v>
      </c>
      <c r="B125" s="1" t="s">
        <v>24</v>
      </c>
      <c r="C125" s="3" t="s">
        <v>133</v>
      </c>
      <c r="D125" s="1" t="s">
        <v>8</v>
      </c>
      <c r="E125" s="13">
        <v>423364910</v>
      </c>
      <c r="F125" s="13"/>
      <c r="G125" s="11">
        <v>43628</v>
      </c>
      <c r="H125" s="11"/>
      <c r="I125" s="10"/>
      <c r="J125" s="28"/>
      <c r="K125" s="91"/>
    </row>
    <row r="126" spans="1:11" s="70" customFormat="1" x14ac:dyDescent="0.25">
      <c r="A126" s="6" t="s">
        <v>145</v>
      </c>
      <c r="B126" s="1" t="s">
        <v>36</v>
      </c>
      <c r="C126" s="3" t="s">
        <v>144</v>
      </c>
      <c r="D126" s="1" t="s">
        <v>8</v>
      </c>
      <c r="E126" s="13">
        <f>126946*3811</f>
        <v>483791206</v>
      </c>
      <c r="F126" s="13"/>
      <c r="G126" s="11">
        <v>43648</v>
      </c>
      <c r="H126" s="11"/>
      <c r="I126" s="10"/>
      <c r="J126" s="28"/>
      <c r="K126" s="91"/>
    </row>
    <row r="127" spans="1:11" s="70" customFormat="1" x14ac:dyDescent="0.25">
      <c r="A127" s="6" t="s">
        <v>164</v>
      </c>
      <c r="B127" s="1" t="s">
        <v>36</v>
      </c>
      <c r="C127" s="3" t="s">
        <v>163</v>
      </c>
      <c r="D127" s="1" t="s">
        <v>8</v>
      </c>
      <c r="E127" s="13">
        <v>423237964</v>
      </c>
      <c r="F127" s="13"/>
      <c r="G127" s="11">
        <v>43683</v>
      </c>
      <c r="H127" s="11"/>
      <c r="I127" s="10"/>
      <c r="J127" s="28"/>
      <c r="K127" s="91"/>
    </row>
    <row r="128" spans="1:11" s="70" customFormat="1" ht="13.5" customHeight="1" x14ac:dyDescent="0.25">
      <c r="A128" s="6"/>
      <c r="B128" s="10">
        <v>12</v>
      </c>
      <c r="C128" s="102" t="s">
        <v>112</v>
      </c>
      <c r="D128" s="160" t="s">
        <v>11</v>
      </c>
      <c r="E128" s="91"/>
      <c r="F128" s="95">
        <v>217204606</v>
      </c>
      <c r="G128" s="101"/>
      <c r="H128" s="101">
        <v>43616</v>
      </c>
      <c r="I128" s="101">
        <v>43616</v>
      </c>
      <c r="J128" s="101">
        <v>43628</v>
      </c>
      <c r="K128" s="13"/>
    </row>
    <row r="129" spans="1:11" s="70" customFormat="1" ht="13.5" customHeight="1" x14ac:dyDescent="0.25">
      <c r="A129" s="6"/>
      <c r="B129" s="10">
        <v>14</v>
      </c>
      <c r="C129" s="102" t="s">
        <v>113</v>
      </c>
      <c r="D129" s="160" t="s">
        <v>11</v>
      </c>
      <c r="E129" s="91"/>
      <c r="F129" s="95">
        <v>41130504</v>
      </c>
      <c r="G129" s="101"/>
      <c r="H129" s="101">
        <v>43627</v>
      </c>
      <c r="I129" s="101">
        <v>43627</v>
      </c>
      <c r="J129" s="101">
        <v>43636</v>
      </c>
      <c r="K129" s="13"/>
    </row>
    <row r="130" spans="1:11" s="70" customFormat="1" ht="13.5" customHeight="1" x14ac:dyDescent="0.25">
      <c r="A130" s="6"/>
      <c r="B130" s="10">
        <v>26</v>
      </c>
      <c r="C130" s="102" t="s">
        <v>131</v>
      </c>
      <c r="D130" s="160" t="s">
        <v>11</v>
      </c>
      <c r="E130" s="91"/>
      <c r="F130" s="95">
        <v>20057468</v>
      </c>
      <c r="G130" s="101"/>
      <c r="H130" s="101">
        <v>43642</v>
      </c>
      <c r="I130" s="101">
        <v>43648</v>
      </c>
      <c r="J130" s="101">
        <v>43657</v>
      </c>
      <c r="K130" s="13"/>
    </row>
    <row r="131" spans="1:11" s="70" customFormat="1" ht="13.5" customHeight="1" x14ac:dyDescent="0.25">
      <c r="A131" s="6"/>
      <c r="B131" s="10">
        <v>53</v>
      </c>
      <c r="C131" s="1" t="s">
        <v>139</v>
      </c>
      <c r="D131" s="103" t="s">
        <v>11</v>
      </c>
      <c r="E131" s="91"/>
      <c r="F131" s="95">
        <v>8886220</v>
      </c>
      <c r="G131" s="101"/>
      <c r="H131" s="101">
        <v>43692</v>
      </c>
      <c r="I131" s="101">
        <v>43692</v>
      </c>
      <c r="J131" s="101">
        <v>43705</v>
      </c>
      <c r="K131" s="13"/>
    </row>
    <row r="132" spans="1:11" s="70" customFormat="1" ht="18" customHeight="1" x14ac:dyDescent="0.25">
      <c r="A132" s="6"/>
      <c r="B132" s="10">
        <v>27</v>
      </c>
      <c r="C132" s="14" t="s">
        <v>121</v>
      </c>
      <c r="D132" s="61" t="s">
        <v>11</v>
      </c>
      <c r="E132" s="13"/>
      <c r="F132" s="12">
        <v>283406945</v>
      </c>
      <c r="G132" s="11"/>
      <c r="H132" s="11">
        <v>43649</v>
      </c>
      <c r="I132" s="11">
        <v>43649</v>
      </c>
      <c r="J132" s="11">
        <v>43657</v>
      </c>
      <c r="K132" s="100"/>
    </row>
    <row r="133" spans="1:11" s="70" customFormat="1" ht="15.75" customHeight="1" x14ac:dyDescent="0.25">
      <c r="A133" s="6"/>
      <c r="B133" s="10">
        <v>38</v>
      </c>
      <c r="C133" s="14" t="s">
        <v>128</v>
      </c>
      <c r="D133" s="61" t="s">
        <v>11</v>
      </c>
      <c r="E133" s="13"/>
      <c r="F133" s="95">
        <v>56300551</v>
      </c>
      <c r="G133" s="148"/>
      <c r="H133" s="94">
        <v>43665</v>
      </c>
      <c r="I133" s="11">
        <v>43668</v>
      </c>
      <c r="J133" s="11">
        <v>43676</v>
      </c>
      <c r="K133" s="104"/>
    </row>
    <row r="134" spans="1:11" s="70" customFormat="1" ht="15.75" customHeight="1" x14ac:dyDescent="0.25">
      <c r="A134" s="6"/>
      <c r="B134" s="10">
        <v>61</v>
      </c>
      <c r="C134" s="14" t="s">
        <v>130</v>
      </c>
      <c r="D134" s="61" t="s">
        <v>11</v>
      </c>
      <c r="E134" s="13"/>
      <c r="F134" s="95">
        <v>13837114</v>
      </c>
      <c r="G134" s="11"/>
      <c r="H134" s="94">
        <v>43700</v>
      </c>
      <c r="I134" s="94">
        <v>43700</v>
      </c>
      <c r="J134" s="11">
        <v>43720</v>
      </c>
      <c r="K134" s="104"/>
    </row>
    <row r="135" spans="1:11" s="70" customFormat="1" ht="15.75" customHeight="1" x14ac:dyDescent="0.25">
      <c r="A135" s="6"/>
      <c r="B135" s="10">
        <v>41</v>
      </c>
      <c r="C135" s="14" t="s">
        <v>136</v>
      </c>
      <c r="D135" s="61" t="s">
        <v>11</v>
      </c>
      <c r="E135" s="13"/>
      <c r="F135" s="12">
        <v>170996262</v>
      </c>
      <c r="G135" s="11"/>
      <c r="H135" s="94">
        <v>43675</v>
      </c>
      <c r="I135" s="94">
        <v>43675</v>
      </c>
      <c r="J135" s="11">
        <v>43682</v>
      </c>
      <c r="K135" s="105"/>
    </row>
    <row r="136" spans="1:11" s="70" customFormat="1" ht="15.75" customHeight="1" x14ac:dyDescent="0.25">
      <c r="A136" s="6"/>
      <c r="B136" s="10">
        <v>44</v>
      </c>
      <c r="C136" s="14" t="s">
        <v>142</v>
      </c>
      <c r="D136" s="61" t="s">
        <v>11</v>
      </c>
      <c r="E136" s="13"/>
      <c r="F136" s="12">
        <v>103334044</v>
      </c>
      <c r="G136" s="11"/>
      <c r="H136" s="94">
        <v>43689</v>
      </c>
      <c r="I136" s="94">
        <v>43689</v>
      </c>
      <c r="J136" s="11">
        <v>43699</v>
      </c>
      <c r="K136" s="105"/>
    </row>
    <row r="137" spans="1:11" s="70" customFormat="1" ht="15.75" customHeight="1" x14ac:dyDescent="0.25">
      <c r="A137" s="6"/>
      <c r="B137" s="10">
        <v>54</v>
      </c>
      <c r="C137" s="14" t="s">
        <v>149</v>
      </c>
      <c r="D137" s="61" t="s">
        <v>11</v>
      </c>
      <c r="E137" s="13"/>
      <c r="F137" s="12">
        <v>35735299</v>
      </c>
      <c r="G137" s="11"/>
      <c r="H137" s="94">
        <v>43693</v>
      </c>
      <c r="I137" s="94">
        <v>43693</v>
      </c>
      <c r="J137" s="11">
        <v>43705</v>
      </c>
      <c r="K137" s="105"/>
    </row>
    <row r="138" spans="1:11" s="70" customFormat="1" ht="15.75" customHeight="1" x14ac:dyDescent="0.25">
      <c r="A138" s="6"/>
      <c r="B138" s="10">
        <v>71</v>
      </c>
      <c r="C138" s="14" t="s">
        <v>162</v>
      </c>
      <c r="D138" s="61" t="s">
        <v>11</v>
      </c>
      <c r="E138" s="13"/>
      <c r="F138" s="12">
        <v>41638288</v>
      </c>
      <c r="G138" s="11"/>
      <c r="H138" s="94">
        <v>43711</v>
      </c>
      <c r="I138" s="94">
        <v>43712</v>
      </c>
      <c r="J138" s="11">
        <v>43720</v>
      </c>
      <c r="K138" s="105"/>
    </row>
    <row r="139" spans="1:11" s="70" customFormat="1" ht="15.75" customHeight="1" x14ac:dyDescent="0.25">
      <c r="A139" s="6"/>
      <c r="B139" s="10">
        <v>45</v>
      </c>
      <c r="C139" s="14" t="s">
        <v>152</v>
      </c>
      <c r="D139" s="61" t="s">
        <v>11</v>
      </c>
      <c r="E139" s="13"/>
      <c r="F139" s="12">
        <v>53952050</v>
      </c>
      <c r="G139" s="11"/>
      <c r="H139" s="94">
        <v>43689</v>
      </c>
      <c r="I139" s="94">
        <v>43689</v>
      </c>
      <c r="J139" s="11">
        <v>43697</v>
      </c>
      <c r="K139" s="105"/>
    </row>
    <row r="140" spans="1:11" s="70" customFormat="1" ht="15.75" customHeight="1" x14ac:dyDescent="0.25">
      <c r="A140" s="6"/>
      <c r="B140" s="10">
        <v>47</v>
      </c>
      <c r="C140" s="14" t="s">
        <v>153</v>
      </c>
      <c r="D140" s="61" t="s">
        <v>11</v>
      </c>
      <c r="E140" s="13"/>
      <c r="F140" s="12">
        <v>117044212</v>
      </c>
      <c r="G140" s="11"/>
      <c r="H140" s="94">
        <v>43691</v>
      </c>
      <c r="I140" s="94">
        <v>43692</v>
      </c>
      <c r="J140" s="11">
        <v>43705</v>
      </c>
      <c r="K140" s="105"/>
    </row>
    <row r="141" spans="1:11" s="70" customFormat="1" ht="15.75" customHeight="1" x14ac:dyDescent="0.25">
      <c r="A141" s="6"/>
      <c r="B141" s="10">
        <v>57</v>
      </c>
      <c r="C141" s="14" t="s">
        <v>157</v>
      </c>
      <c r="D141" s="61" t="s">
        <v>11</v>
      </c>
      <c r="E141" s="13"/>
      <c r="F141" s="12">
        <v>108348411</v>
      </c>
      <c r="G141" s="11"/>
      <c r="H141" s="94">
        <v>43699</v>
      </c>
      <c r="I141" s="94">
        <v>43700</v>
      </c>
      <c r="J141" s="11">
        <v>43707</v>
      </c>
      <c r="K141" s="105"/>
    </row>
    <row r="142" spans="1:11" s="70" customFormat="1" ht="15.75" customHeight="1" x14ac:dyDescent="0.25">
      <c r="A142" s="6"/>
      <c r="B142" s="10">
        <v>69</v>
      </c>
      <c r="C142" s="14" t="s">
        <v>166</v>
      </c>
      <c r="D142" s="61" t="s">
        <v>11</v>
      </c>
      <c r="E142" s="13"/>
      <c r="F142" s="12">
        <v>24119740</v>
      </c>
      <c r="G142" s="11"/>
      <c r="H142" s="94">
        <v>43706</v>
      </c>
      <c r="I142" s="94">
        <v>43707</v>
      </c>
      <c r="J142" s="11">
        <v>43718</v>
      </c>
      <c r="K142" s="105"/>
    </row>
    <row r="143" spans="1:11" s="70" customFormat="1" ht="15.75" customHeight="1" x14ac:dyDescent="0.25">
      <c r="A143" s="6"/>
      <c r="B143" s="10">
        <v>66</v>
      </c>
      <c r="C143" s="14" t="s">
        <v>234</v>
      </c>
      <c r="D143" s="61" t="s">
        <v>11</v>
      </c>
      <c r="E143" s="13"/>
      <c r="F143" s="12">
        <v>28753269</v>
      </c>
      <c r="G143" s="11"/>
      <c r="H143" s="94">
        <v>43700</v>
      </c>
      <c r="I143" s="94">
        <v>43704</v>
      </c>
      <c r="J143" s="11">
        <v>43718</v>
      </c>
      <c r="K143" s="105"/>
    </row>
    <row r="144" spans="1:11" s="70" customFormat="1" ht="15.75" customHeight="1" x14ac:dyDescent="0.25">
      <c r="A144" s="6"/>
      <c r="B144" s="10">
        <v>80</v>
      </c>
      <c r="C144" s="14" t="s">
        <v>240</v>
      </c>
      <c r="D144" s="61" t="s">
        <v>11</v>
      </c>
      <c r="E144" s="13"/>
      <c r="F144" s="12">
        <v>34275420</v>
      </c>
      <c r="G144" s="11"/>
      <c r="H144" s="94">
        <v>43721</v>
      </c>
      <c r="I144" s="94">
        <v>43721</v>
      </c>
      <c r="J144" s="11"/>
      <c r="K144" s="105"/>
    </row>
    <row r="145" spans="1:11" s="70" customFormat="1" ht="15.75" customHeight="1" x14ac:dyDescent="0.25">
      <c r="A145" s="6"/>
      <c r="B145" s="10">
        <v>55</v>
      </c>
      <c r="C145" s="10" t="s">
        <v>175</v>
      </c>
      <c r="D145" s="10" t="s">
        <v>11</v>
      </c>
      <c r="E145" s="13"/>
      <c r="F145" s="12">
        <v>40622720</v>
      </c>
      <c r="G145" s="11"/>
      <c r="H145" s="94">
        <v>43697</v>
      </c>
      <c r="I145" s="94">
        <v>43697</v>
      </c>
      <c r="J145" s="11">
        <v>43711</v>
      </c>
      <c r="K145" s="105"/>
    </row>
    <row r="146" spans="1:11" s="70" customFormat="1" ht="15.75" customHeight="1" x14ac:dyDescent="0.25">
      <c r="A146" s="6"/>
      <c r="B146" s="10">
        <v>72</v>
      </c>
      <c r="C146" s="10" t="s">
        <v>215</v>
      </c>
      <c r="D146" s="10" t="s">
        <v>11</v>
      </c>
      <c r="E146" s="13"/>
      <c r="F146" s="12">
        <v>130944799</v>
      </c>
      <c r="G146" s="11"/>
      <c r="H146" s="94">
        <v>43712</v>
      </c>
      <c r="I146" s="94">
        <v>43712</v>
      </c>
      <c r="J146" s="11">
        <v>43720</v>
      </c>
      <c r="K146" s="105"/>
    </row>
    <row r="147" spans="1:11" s="70" customFormat="1" ht="15.75" customHeight="1" x14ac:dyDescent="0.25">
      <c r="A147" s="6"/>
      <c r="B147" s="10"/>
      <c r="C147" s="10" t="s">
        <v>235</v>
      </c>
      <c r="D147" s="10" t="s">
        <v>11</v>
      </c>
      <c r="E147" s="13"/>
      <c r="F147" s="12">
        <v>53253847</v>
      </c>
      <c r="G147" s="11"/>
      <c r="H147" s="94">
        <v>43721</v>
      </c>
      <c r="I147" s="94">
        <v>43724</v>
      </c>
      <c r="J147" s="11"/>
      <c r="K147" s="105"/>
    </row>
    <row r="148" spans="1:11" s="70" customFormat="1" x14ac:dyDescent="0.25">
      <c r="A148"/>
      <c r="B148" s="9"/>
      <c r="C148" s="9"/>
      <c r="D148"/>
      <c r="E148" s="23">
        <f>SUM(E123:E128)</f>
        <v>2158212278</v>
      </c>
      <c r="F148" s="23">
        <f>SUM(F128:F147)</f>
        <v>1583841769</v>
      </c>
      <c r="G148" s="66"/>
      <c r="H148" s="66"/>
      <c r="I148"/>
      <c r="J148"/>
      <c r="K148" s="72"/>
    </row>
    <row r="149" spans="1:11" s="70" customFormat="1" x14ac:dyDescent="0.25">
      <c r="A149"/>
      <c r="B149" s="9"/>
      <c r="C149" s="9"/>
      <c r="D149"/>
      <c r="E149" s="66"/>
      <c r="F149" s="66"/>
      <c r="G149" s="140">
        <f>SUM(F128:F133)</f>
        <v>626986294</v>
      </c>
      <c r="H149" s="140">
        <f>SUM(F135:F140)</f>
        <v>522700155</v>
      </c>
      <c r="I149" s="144">
        <f>+F139</f>
        <v>53952050</v>
      </c>
      <c r="J149"/>
      <c r="K149" s="72"/>
    </row>
    <row r="150" spans="1:11" s="70" customFormat="1" ht="15.75" thickBot="1" x14ac:dyDescent="0.3">
      <c r="B150" s="71"/>
      <c r="C150" s="71"/>
      <c r="D150" s="174" t="s">
        <v>193</v>
      </c>
      <c r="E150" s="174"/>
      <c r="F150" s="72"/>
      <c r="G150" s="122"/>
      <c r="H150" s="122"/>
      <c r="I150" s="72"/>
      <c r="K150" s="72"/>
    </row>
    <row r="151" spans="1:11" s="70" customFormat="1" x14ac:dyDescent="0.25">
      <c r="B151" s="71"/>
      <c r="C151" s="71"/>
      <c r="D151" s="123" t="s">
        <v>184</v>
      </c>
      <c r="E151" s="129">
        <f>+E148</f>
        <v>2158212278</v>
      </c>
      <c r="F151" s="72"/>
      <c r="G151" s="72"/>
      <c r="H151" s="72"/>
      <c r="I151" s="72"/>
      <c r="K151" s="72"/>
    </row>
    <row r="152" spans="1:11" s="70" customFormat="1" x14ac:dyDescent="0.25">
      <c r="B152" s="71"/>
      <c r="C152" s="71"/>
      <c r="D152" s="127" t="s">
        <v>185</v>
      </c>
      <c r="E152" s="130">
        <f>SUM(F128:F146)</f>
        <v>1530587922</v>
      </c>
      <c r="F152" s="72"/>
      <c r="G152" s="72"/>
      <c r="H152" s="72"/>
      <c r="I152" s="72"/>
      <c r="K152" s="72"/>
    </row>
    <row r="153" spans="1:11" s="70" customFormat="1" ht="15.75" thickBot="1" x14ac:dyDescent="0.3">
      <c r="B153" s="71"/>
      <c r="C153" s="71"/>
      <c r="D153" s="125" t="s">
        <v>183</v>
      </c>
      <c r="E153" s="131">
        <f>+G149+H149+F145</f>
        <v>1190309169</v>
      </c>
      <c r="F153" s="72"/>
      <c r="G153" s="72"/>
      <c r="H153" s="72"/>
      <c r="I153" s="72"/>
      <c r="K153" s="72"/>
    </row>
    <row r="154" spans="1:11" s="70" customFormat="1" x14ac:dyDescent="0.25">
      <c r="B154" s="71"/>
      <c r="C154" s="71"/>
      <c r="D154" s="75"/>
      <c r="E154" s="76"/>
      <c r="F154" s="72"/>
      <c r="G154" s="72"/>
      <c r="H154" s="72"/>
      <c r="I154" s="72"/>
      <c r="K154" s="72"/>
    </row>
    <row r="155" spans="1:11" s="70" customFormat="1" x14ac:dyDescent="0.25">
      <c r="B155" s="71"/>
      <c r="C155" s="71"/>
      <c r="E155" s="72"/>
      <c r="F155" s="72"/>
      <c r="G155" s="72"/>
      <c r="H155" s="72"/>
      <c r="I155" s="79"/>
      <c r="J155" s="72"/>
      <c r="K155" s="72"/>
    </row>
    <row r="156" spans="1:11" s="70" customFormat="1" ht="15.75" x14ac:dyDescent="0.25">
      <c r="A156" s="170" t="s">
        <v>117</v>
      </c>
      <c r="B156" s="170"/>
      <c r="C156" s="170"/>
      <c r="D156" s="170"/>
      <c r="E156" s="170"/>
      <c r="F156" s="170"/>
      <c r="G156" s="170"/>
      <c r="H156" s="170"/>
      <c r="I156" s="170"/>
      <c r="J156" s="170"/>
      <c r="K156" s="170"/>
    </row>
    <row r="157" spans="1:11" s="70" customFormat="1" ht="45" x14ac:dyDescent="0.25">
      <c r="A157" s="5" t="s">
        <v>29</v>
      </c>
      <c r="B157" s="2" t="s">
        <v>0</v>
      </c>
      <c r="C157" s="2" t="s">
        <v>1</v>
      </c>
      <c r="D157" s="2" t="s">
        <v>3</v>
      </c>
      <c r="E157" s="7" t="s">
        <v>4</v>
      </c>
      <c r="F157" s="7" t="s">
        <v>5</v>
      </c>
      <c r="G157" s="2" t="s">
        <v>110</v>
      </c>
      <c r="H157" s="2" t="s">
        <v>119</v>
      </c>
      <c r="I157" s="44" t="s">
        <v>109</v>
      </c>
      <c r="J157" s="2" t="s">
        <v>165</v>
      </c>
      <c r="K157" s="2" t="s">
        <v>114</v>
      </c>
    </row>
    <row r="158" spans="1:11" s="70" customFormat="1" x14ac:dyDescent="0.25">
      <c r="A158" s="6" t="s">
        <v>105</v>
      </c>
      <c r="B158" s="10" t="s">
        <v>24</v>
      </c>
      <c r="C158" s="3" t="s">
        <v>103</v>
      </c>
      <c r="D158" s="1" t="s">
        <v>8</v>
      </c>
      <c r="E158" s="13">
        <v>578112084</v>
      </c>
      <c r="F158" s="13"/>
      <c r="G158" s="11">
        <v>43606</v>
      </c>
      <c r="H158" s="28"/>
      <c r="I158" s="10"/>
      <c r="J158" s="28"/>
      <c r="K158" s="91"/>
    </row>
    <row r="159" spans="1:11" s="70" customFormat="1" x14ac:dyDescent="0.25">
      <c r="A159" s="6" t="s">
        <v>106</v>
      </c>
      <c r="B159" s="1" t="s">
        <v>36</v>
      </c>
      <c r="C159" s="3" t="s">
        <v>104</v>
      </c>
      <c r="D159" s="1" t="s">
        <v>8</v>
      </c>
      <c r="E159" s="13">
        <v>705058084</v>
      </c>
      <c r="F159" s="13"/>
      <c r="G159" s="11">
        <v>43606</v>
      </c>
      <c r="H159" s="28"/>
      <c r="I159" s="10"/>
      <c r="J159" s="28"/>
      <c r="K159" s="91"/>
    </row>
    <row r="160" spans="1:11" s="70" customFormat="1" x14ac:dyDescent="0.25">
      <c r="A160" s="6" t="s">
        <v>135</v>
      </c>
      <c r="B160" s="1" t="s">
        <v>36</v>
      </c>
      <c r="C160" s="3" t="s">
        <v>133</v>
      </c>
      <c r="D160" s="1" t="s">
        <v>8</v>
      </c>
      <c r="E160" s="13">
        <v>824260378</v>
      </c>
      <c r="F160" s="13"/>
      <c r="G160" s="11">
        <v>43628</v>
      </c>
      <c r="H160" s="28"/>
      <c r="I160" s="10"/>
      <c r="J160" s="28"/>
      <c r="K160" s="91"/>
    </row>
    <row r="161" spans="1:11" s="70" customFormat="1" x14ac:dyDescent="0.25">
      <c r="A161" s="6" t="s">
        <v>145</v>
      </c>
      <c r="B161" s="1" t="s">
        <v>36</v>
      </c>
      <c r="C161" s="3" t="s">
        <v>144</v>
      </c>
      <c r="D161" s="1" t="s">
        <v>8</v>
      </c>
      <c r="E161" s="13">
        <f>126946*6165</f>
        <v>782622090</v>
      </c>
      <c r="F161" s="13"/>
      <c r="G161" s="11">
        <v>43644</v>
      </c>
      <c r="H161" s="28"/>
      <c r="I161" s="10"/>
      <c r="J161" s="28"/>
      <c r="K161" s="91"/>
    </row>
    <row r="162" spans="1:11" s="70" customFormat="1" x14ac:dyDescent="0.25">
      <c r="A162" s="6" t="s">
        <v>164</v>
      </c>
      <c r="B162" s="1" t="s">
        <v>36</v>
      </c>
      <c r="C162" s="3" t="s">
        <v>163</v>
      </c>
      <c r="D162" s="1" t="s">
        <v>8</v>
      </c>
      <c r="E162" s="13">
        <v>775259222</v>
      </c>
      <c r="F162" s="13"/>
      <c r="G162" s="11">
        <v>43683</v>
      </c>
      <c r="H162" s="28"/>
      <c r="I162" s="10"/>
      <c r="J162" s="28"/>
      <c r="K162" s="91"/>
    </row>
    <row r="163" spans="1:11" s="70" customFormat="1" x14ac:dyDescent="0.25">
      <c r="A163" s="6" t="s">
        <v>250</v>
      </c>
      <c r="B163" s="1" t="s">
        <v>36</v>
      </c>
      <c r="C163" s="3" t="s">
        <v>249</v>
      </c>
      <c r="D163" s="1" t="s">
        <v>8</v>
      </c>
      <c r="E163" s="91">
        <v>387185300</v>
      </c>
      <c r="F163" s="13"/>
      <c r="G163" s="101">
        <v>43707</v>
      </c>
      <c r="H163" s="28"/>
      <c r="I163" s="10"/>
      <c r="J163" s="28"/>
      <c r="K163" s="91"/>
    </row>
    <row r="164" spans="1:11" s="70" customFormat="1" x14ac:dyDescent="0.25">
      <c r="A164" s="6"/>
      <c r="B164" s="10">
        <v>8</v>
      </c>
      <c r="C164" s="14" t="s">
        <v>108</v>
      </c>
      <c r="D164" s="10" t="s">
        <v>11</v>
      </c>
      <c r="E164" s="13"/>
      <c r="F164" s="12">
        <v>294451247</v>
      </c>
      <c r="G164" s="28"/>
      <c r="H164" s="11">
        <v>43601</v>
      </c>
      <c r="I164" s="11">
        <v>43605</v>
      </c>
      <c r="J164" s="11">
        <v>43612</v>
      </c>
      <c r="K164" s="91"/>
    </row>
    <row r="165" spans="1:11" s="70" customFormat="1" x14ac:dyDescent="0.25">
      <c r="A165" s="6"/>
      <c r="B165" s="10">
        <v>9</v>
      </c>
      <c r="C165" s="10" t="s">
        <v>107</v>
      </c>
      <c r="D165" s="10" t="s">
        <v>11</v>
      </c>
      <c r="E165" s="13"/>
      <c r="F165" s="12">
        <v>92416688</v>
      </c>
      <c r="G165" s="28"/>
      <c r="H165" s="11">
        <v>43607</v>
      </c>
      <c r="I165" s="11">
        <v>43607</v>
      </c>
      <c r="J165" s="11">
        <v>43613</v>
      </c>
      <c r="K165" s="91"/>
    </row>
    <row r="166" spans="1:11" s="70" customFormat="1" ht="16.5" customHeight="1" x14ac:dyDescent="0.25">
      <c r="A166" s="6"/>
      <c r="B166" s="10">
        <v>12</v>
      </c>
      <c r="C166" s="61" t="s">
        <v>118</v>
      </c>
      <c r="D166" s="61" t="s">
        <v>11</v>
      </c>
      <c r="E166" s="13"/>
      <c r="F166" s="12">
        <v>285565027</v>
      </c>
      <c r="G166" s="28"/>
      <c r="H166" s="94">
        <v>43614</v>
      </c>
      <c r="I166" s="11">
        <v>43615</v>
      </c>
      <c r="J166" s="11">
        <v>43630</v>
      </c>
      <c r="K166" s="92"/>
    </row>
    <row r="167" spans="1:11" s="70" customFormat="1" ht="13.5" customHeight="1" x14ac:dyDescent="0.25">
      <c r="A167" s="6"/>
      <c r="B167" s="10">
        <v>14</v>
      </c>
      <c r="C167" s="61" t="s">
        <v>120</v>
      </c>
      <c r="D167" s="61" t="s">
        <v>11</v>
      </c>
      <c r="E167" s="13"/>
      <c r="F167" s="12">
        <v>300100344</v>
      </c>
      <c r="G167" s="28"/>
      <c r="H167" s="94">
        <v>43616</v>
      </c>
      <c r="I167" s="11">
        <v>43616</v>
      </c>
      <c r="J167" s="11">
        <v>43630</v>
      </c>
      <c r="K167" s="92"/>
    </row>
    <row r="168" spans="1:11" s="70" customFormat="1" ht="13.5" customHeight="1" x14ac:dyDescent="0.25">
      <c r="A168" s="6"/>
      <c r="B168" s="10">
        <v>15</v>
      </c>
      <c r="C168" s="61" t="s">
        <v>122</v>
      </c>
      <c r="D168" s="61" t="s">
        <v>11</v>
      </c>
      <c r="E168" s="13"/>
      <c r="F168" s="12">
        <v>351894312</v>
      </c>
      <c r="G168" s="28"/>
      <c r="H168" s="94">
        <v>43621</v>
      </c>
      <c r="I168" s="94">
        <v>43622</v>
      </c>
      <c r="J168" s="94">
        <v>43634</v>
      </c>
      <c r="K168" s="92"/>
    </row>
    <row r="169" spans="1:11" s="70" customFormat="1" ht="13.5" customHeight="1" x14ac:dyDescent="0.25">
      <c r="A169" s="6"/>
      <c r="B169" s="10">
        <v>16</v>
      </c>
      <c r="C169" s="61" t="s">
        <v>123</v>
      </c>
      <c r="D169" s="61" t="s">
        <v>11</v>
      </c>
      <c r="E169" s="13"/>
      <c r="F169" s="12">
        <v>93305310</v>
      </c>
      <c r="G169" s="28"/>
      <c r="H169" s="94">
        <v>43629</v>
      </c>
      <c r="I169" s="11">
        <v>43630</v>
      </c>
      <c r="J169" s="11">
        <v>43641</v>
      </c>
      <c r="K169" s="92"/>
    </row>
    <row r="170" spans="1:11" s="70" customFormat="1" ht="13.5" customHeight="1" x14ac:dyDescent="0.25">
      <c r="A170" s="6"/>
      <c r="B170" s="10">
        <v>20</v>
      </c>
      <c r="C170" s="61" t="s">
        <v>138</v>
      </c>
      <c r="D170" s="61" t="s">
        <v>11</v>
      </c>
      <c r="E170" s="13"/>
      <c r="F170" s="12">
        <v>40432301</v>
      </c>
      <c r="G170" s="28"/>
      <c r="H170" s="94">
        <v>43643</v>
      </c>
      <c r="I170" s="11">
        <v>43644</v>
      </c>
      <c r="J170" s="11">
        <v>43654</v>
      </c>
      <c r="K170" s="92"/>
    </row>
    <row r="171" spans="1:11" s="70" customFormat="1" ht="13.5" customHeight="1" x14ac:dyDescent="0.25">
      <c r="A171" s="6"/>
      <c r="B171" s="10">
        <v>21</v>
      </c>
      <c r="C171" s="61" t="s">
        <v>143</v>
      </c>
      <c r="D171" s="61" t="s">
        <v>11</v>
      </c>
      <c r="E171" s="13"/>
      <c r="F171" s="12">
        <v>94574770</v>
      </c>
      <c r="G171" s="28"/>
      <c r="H171" s="94">
        <v>43644</v>
      </c>
      <c r="I171" s="11">
        <v>43648</v>
      </c>
      <c r="J171" s="11">
        <v>43654</v>
      </c>
      <c r="K171" s="92"/>
    </row>
    <row r="172" spans="1:11" s="70" customFormat="1" ht="13.5" customHeight="1" x14ac:dyDescent="0.25">
      <c r="A172" s="6"/>
      <c r="B172" s="10">
        <v>23</v>
      </c>
      <c r="C172" s="61" t="s">
        <v>146</v>
      </c>
      <c r="D172" s="61" t="s">
        <v>11</v>
      </c>
      <c r="E172" s="13"/>
      <c r="F172" s="12">
        <v>251162661</v>
      </c>
      <c r="G172" s="28"/>
      <c r="H172" s="94">
        <v>43657</v>
      </c>
      <c r="I172" s="94">
        <v>43657</v>
      </c>
      <c r="J172" s="11">
        <v>43664</v>
      </c>
      <c r="K172" s="92"/>
    </row>
    <row r="173" spans="1:11" s="70" customFormat="1" ht="13.5" customHeight="1" x14ac:dyDescent="0.25">
      <c r="A173" s="6"/>
      <c r="B173" s="10">
        <v>24</v>
      </c>
      <c r="C173" s="61" t="s">
        <v>147</v>
      </c>
      <c r="D173" s="61" t="s">
        <v>11</v>
      </c>
      <c r="E173" s="13"/>
      <c r="F173" s="12">
        <v>79341250</v>
      </c>
      <c r="G173" s="28"/>
      <c r="H173" s="94">
        <v>43654</v>
      </c>
      <c r="I173" s="94">
        <v>43657</v>
      </c>
      <c r="J173" s="11">
        <v>43664</v>
      </c>
      <c r="K173" s="92"/>
    </row>
    <row r="174" spans="1:11" s="70" customFormat="1" ht="13.5" customHeight="1" x14ac:dyDescent="0.25">
      <c r="A174" s="6"/>
      <c r="B174" s="10">
        <v>25</v>
      </c>
      <c r="C174" s="61" t="s">
        <v>150</v>
      </c>
      <c r="D174" s="61" t="s">
        <v>11</v>
      </c>
      <c r="E174" s="13"/>
      <c r="F174" s="12">
        <v>78389155</v>
      </c>
      <c r="G174" s="28"/>
      <c r="H174" s="94">
        <v>43657</v>
      </c>
      <c r="I174" s="11">
        <v>43658</v>
      </c>
      <c r="J174" s="11">
        <v>43670</v>
      </c>
      <c r="K174" s="92"/>
    </row>
    <row r="175" spans="1:11" s="70" customFormat="1" ht="13.5" customHeight="1" x14ac:dyDescent="0.25">
      <c r="A175" s="6"/>
      <c r="B175" s="10">
        <v>30</v>
      </c>
      <c r="C175" s="61" t="s">
        <v>151</v>
      </c>
      <c r="D175" s="61" t="s">
        <v>11</v>
      </c>
      <c r="E175" s="13"/>
      <c r="F175" s="12">
        <v>131833421</v>
      </c>
      <c r="G175" s="28"/>
      <c r="H175" s="94">
        <v>43664</v>
      </c>
      <c r="I175" s="11">
        <v>43668</v>
      </c>
      <c r="J175" s="11">
        <v>43677</v>
      </c>
      <c r="K175" s="92"/>
    </row>
    <row r="176" spans="1:11" s="70" customFormat="1" ht="13.5" customHeight="1" x14ac:dyDescent="0.25">
      <c r="A176" s="6"/>
      <c r="B176" s="10">
        <v>32</v>
      </c>
      <c r="C176" s="61" t="s">
        <v>154</v>
      </c>
      <c r="D176" s="61" t="s">
        <v>11</v>
      </c>
      <c r="E176" s="13"/>
      <c r="F176" s="12">
        <v>13837114</v>
      </c>
      <c r="G176" s="28"/>
      <c r="H176" s="94">
        <v>43580</v>
      </c>
      <c r="I176" s="11">
        <v>43672</v>
      </c>
      <c r="J176" s="11">
        <v>43685</v>
      </c>
      <c r="K176" s="92"/>
    </row>
    <row r="177" spans="1:11" s="70" customFormat="1" ht="14.25" customHeight="1" x14ac:dyDescent="0.25">
      <c r="A177" s="6"/>
      <c r="B177" s="10">
        <v>35</v>
      </c>
      <c r="C177" s="61" t="s">
        <v>158</v>
      </c>
      <c r="D177" s="61" t="s">
        <v>11</v>
      </c>
      <c r="E177" s="13"/>
      <c r="F177" s="12">
        <v>117488523</v>
      </c>
      <c r="G177" s="28"/>
      <c r="H177" s="94">
        <v>43676</v>
      </c>
      <c r="I177" s="11">
        <v>43678</v>
      </c>
      <c r="J177" s="11">
        <v>43685</v>
      </c>
      <c r="K177" s="92"/>
    </row>
    <row r="178" spans="1:11" s="70" customFormat="1" ht="14.25" customHeight="1" x14ac:dyDescent="0.25">
      <c r="A178" s="6"/>
      <c r="B178" s="10">
        <v>36</v>
      </c>
      <c r="C178" s="61" t="s">
        <v>161</v>
      </c>
      <c r="D178" s="61" t="s">
        <v>11</v>
      </c>
      <c r="E178" s="13"/>
      <c r="F178" s="12">
        <v>98002312</v>
      </c>
      <c r="G178" s="28"/>
      <c r="H178" s="94">
        <v>43682</v>
      </c>
      <c r="I178" s="94">
        <v>43682</v>
      </c>
      <c r="J178" s="94">
        <v>43692</v>
      </c>
      <c r="K178" s="112"/>
    </row>
    <row r="179" spans="1:11" s="70" customFormat="1" ht="14.25" customHeight="1" x14ac:dyDescent="0.25">
      <c r="A179" s="6"/>
      <c r="B179" s="10">
        <v>39</v>
      </c>
      <c r="C179" s="61" t="s">
        <v>177</v>
      </c>
      <c r="D179" s="61" t="s">
        <v>11</v>
      </c>
      <c r="E179" s="13"/>
      <c r="F179" s="12">
        <v>247036916</v>
      </c>
      <c r="G179" s="28"/>
      <c r="H179" s="94">
        <v>43691</v>
      </c>
      <c r="I179" s="94">
        <v>43691</v>
      </c>
      <c r="J179" s="94">
        <v>43698</v>
      </c>
      <c r="K179" s="112"/>
    </row>
    <row r="180" spans="1:11" s="70" customFormat="1" ht="14.25" customHeight="1" x14ac:dyDescent="0.25">
      <c r="A180" s="6"/>
      <c r="B180" s="10">
        <v>40</v>
      </c>
      <c r="C180" s="61" t="s">
        <v>178</v>
      </c>
      <c r="D180" s="61" t="s">
        <v>11</v>
      </c>
      <c r="E180" s="13"/>
      <c r="F180" s="12">
        <v>121360376</v>
      </c>
      <c r="G180" s="28"/>
      <c r="H180" s="94">
        <v>43697</v>
      </c>
      <c r="I180" s="94">
        <v>43697</v>
      </c>
      <c r="J180" s="94">
        <v>43703</v>
      </c>
      <c r="K180" s="112"/>
    </row>
    <row r="181" spans="1:11" s="70" customFormat="1" ht="14.25" customHeight="1" x14ac:dyDescent="0.25">
      <c r="A181" s="6"/>
      <c r="B181" s="10">
        <v>42</v>
      </c>
      <c r="C181" s="61" t="s">
        <v>217</v>
      </c>
      <c r="D181" s="61" t="s">
        <v>11</v>
      </c>
      <c r="E181" s="13"/>
      <c r="F181" s="12">
        <v>166235787</v>
      </c>
      <c r="G181" s="28"/>
      <c r="H181" s="94">
        <v>43699</v>
      </c>
      <c r="I181" s="94">
        <v>43703</v>
      </c>
      <c r="J181" s="94">
        <v>43707</v>
      </c>
      <c r="K181" s="112"/>
    </row>
    <row r="182" spans="1:11" s="70" customFormat="1" ht="15" customHeight="1" x14ac:dyDescent="0.25">
      <c r="A182" s="6"/>
      <c r="B182" s="10">
        <v>44</v>
      </c>
      <c r="C182" s="61" t="s">
        <v>171</v>
      </c>
      <c r="D182" s="61" t="s">
        <v>11</v>
      </c>
      <c r="E182" s="13"/>
      <c r="F182" s="12">
        <v>176137575</v>
      </c>
      <c r="G182" s="28"/>
      <c r="H182" s="94">
        <v>43703</v>
      </c>
      <c r="I182" s="94">
        <v>43704</v>
      </c>
      <c r="J182" s="94">
        <v>43711</v>
      </c>
      <c r="K182" s="112"/>
    </row>
    <row r="183" spans="1:11" s="70" customFormat="1" ht="15" customHeight="1" x14ac:dyDescent="0.25">
      <c r="A183" s="6"/>
      <c r="B183" s="10"/>
      <c r="C183" s="61" t="s">
        <v>172</v>
      </c>
      <c r="D183" s="61" t="s">
        <v>11</v>
      </c>
      <c r="E183" s="13"/>
      <c r="F183" s="12">
        <v>229010584</v>
      </c>
      <c r="G183" s="28"/>
      <c r="H183" s="94">
        <v>43710</v>
      </c>
      <c r="I183" s="94">
        <v>43711</v>
      </c>
      <c r="J183" s="94"/>
      <c r="K183" s="112"/>
    </row>
    <row r="184" spans="1:11" s="70" customFormat="1" ht="15" customHeight="1" x14ac:dyDescent="0.25">
      <c r="A184" s="6"/>
      <c r="B184" s="10"/>
      <c r="C184" s="61" t="s">
        <v>244</v>
      </c>
      <c r="D184" s="61" t="s">
        <v>11</v>
      </c>
      <c r="E184" s="13"/>
      <c r="F184" s="12">
        <v>109617871</v>
      </c>
      <c r="G184" s="28"/>
      <c r="H184" s="94">
        <v>43717</v>
      </c>
      <c r="I184" s="94">
        <v>43718</v>
      </c>
      <c r="J184" s="94"/>
      <c r="K184" s="112"/>
    </row>
    <row r="185" spans="1:11" s="70" customFormat="1" ht="15" customHeight="1" x14ac:dyDescent="0.25">
      <c r="A185" s="6"/>
      <c r="B185" s="10"/>
      <c r="C185" s="61" t="s">
        <v>252</v>
      </c>
      <c r="D185" s="61" t="s">
        <v>11</v>
      </c>
      <c r="E185" s="13"/>
      <c r="F185" s="12">
        <v>6347300</v>
      </c>
      <c r="G185" s="28"/>
      <c r="H185" s="94">
        <v>43724</v>
      </c>
      <c r="I185" s="94">
        <v>43724</v>
      </c>
      <c r="J185" s="94"/>
      <c r="K185" s="112"/>
    </row>
    <row r="186" spans="1:11" s="70" customFormat="1" ht="15" customHeight="1" x14ac:dyDescent="0.25">
      <c r="A186" s="6"/>
      <c r="B186" s="10"/>
      <c r="C186" s="61" t="s">
        <v>176</v>
      </c>
      <c r="D186" s="61" t="s">
        <v>11</v>
      </c>
      <c r="E186" s="13"/>
      <c r="F186" s="12">
        <v>26023930</v>
      </c>
      <c r="G186" s="28"/>
      <c r="H186" s="94">
        <v>43724</v>
      </c>
      <c r="I186" s="94"/>
      <c r="J186" s="94"/>
      <c r="K186" s="112" t="s">
        <v>248</v>
      </c>
    </row>
    <row r="187" spans="1:11" s="70" customFormat="1" ht="15" customHeight="1" x14ac:dyDescent="0.25">
      <c r="A187" s="6"/>
      <c r="B187" s="10"/>
      <c r="C187" s="61" t="s">
        <v>216</v>
      </c>
      <c r="D187" s="61" t="s">
        <v>11</v>
      </c>
      <c r="E187" s="13"/>
      <c r="F187" s="12">
        <v>172075303</v>
      </c>
      <c r="G187" s="28"/>
      <c r="H187" s="94">
        <v>43724</v>
      </c>
      <c r="I187" s="94"/>
      <c r="J187" s="94"/>
      <c r="K187" s="112" t="s">
        <v>248</v>
      </c>
    </row>
    <row r="188" spans="1:11" s="70" customFormat="1" x14ac:dyDescent="0.25">
      <c r="A188"/>
      <c r="B188" s="9"/>
      <c r="C188" s="9"/>
      <c r="D188"/>
      <c r="E188" s="23">
        <f>SUM(E158:E165)</f>
        <v>4052497158</v>
      </c>
      <c r="F188" s="23">
        <f>SUM(F164:F187)</f>
        <v>3576640077</v>
      </c>
      <c r="G188" s="66"/>
      <c r="H188" s="66"/>
      <c r="I188"/>
      <c r="J188"/>
      <c r="K188" s="72"/>
    </row>
    <row r="189" spans="1:11" s="70" customFormat="1" x14ac:dyDescent="0.25">
      <c r="A189" s="71"/>
      <c r="B189" s="69"/>
      <c r="C189" s="68"/>
      <c r="D189" s="69"/>
      <c r="E189" s="78"/>
      <c r="F189" s="81"/>
      <c r="G189" s="81"/>
      <c r="H189" s="81"/>
      <c r="I189" s="71"/>
      <c r="J189" s="73"/>
      <c r="K189" s="72"/>
    </row>
    <row r="190" spans="1:11" s="70" customFormat="1" ht="15.75" thickBot="1" x14ac:dyDescent="0.3">
      <c r="A190" s="71"/>
      <c r="B190" s="69"/>
      <c r="C190" s="68"/>
      <c r="D190" s="171" t="s">
        <v>194</v>
      </c>
      <c r="E190" s="171"/>
      <c r="F190" s="96">
        <f>+E188-F188</f>
        <v>475857081</v>
      </c>
      <c r="G190" s="81"/>
      <c r="H190" s="81"/>
      <c r="I190" s="71"/>
      <c r="J190" s="73"/>
      <c r="K190" s="72"/>
    </row>
    <row r="191" spans="1:11" s="70" customFormat="1" x14ac:dyDescent="0.25">
      <c r="A191" s="71"/>
      <c r="B191" s="69"/>
      <c r="C191" s="68"/>
      <c r="D191" s="132" t="s">
        <v>181</v>
      </c>
      <c r="E191" s="135">
        <f>+E188</f>
        <v>4052497158</v>
      </c>
      <c r="F191" s="81"/>
      <c r="G191" s="81"/>
      <c r="H191" s="81"/>
      <c r="I191" s="71"/>
      <c r="J191" s="73"/>
      <c r="K191" s="72"/>
    </row>
    <row r="192" spans="1:11" s="70" customFormat="1" x14ac:dyDescent="0.25">
      <c r="A192" s="71"/>
      <c r="B192" s="69"/>
      <c r="C192" s="68"/>
      <c r="D192" s="133" t="s">
        <v>182</v>
      </c>
      <c r="E192" s="136">
        <f>SUM(F164:F185)</f>
        <v>3378540844</v>
      </c>
      <c r="F192" s="81"/>
      <c r="G192" s="81"/>
      <c r="H192" s="81"/>
      <c r="I192" s="71"/>
      <c r="J192" s="73"/>
      <c r="K192" s="72"/>
    </row>
    <row r="193" spans="1:11" s="70" customFormat="1" ht="15.75" thickBot="1" x14ac:dyDescent="0.3">
      <c r="A193" s="71"/>
      <c r="B193" s="69"/>
      <c r="C193" s="68"/>
      <c r="D193" s="134" t="s">
        <v>183</v>
      </c>
      <c r="E193" s="137">
        <f>SUM(F164:F182)</f>
        <v>3033565089</v>
      </c>
      <c r="F193" s="81"/>
      <c r="G193" s="81"/>
      <c r="H193" s="81"/>
      <c r="I193" s="71"/>
      <c r="J193" s="73"/>
      <c r="K193" s="72"/>
    </row>
    <row r="194" spans="1:11" s="70" customFormat="1" x14ac:dyDescent="0.25">
      <c r="A194" s="71"/>
      <c r="B194" s="69"/>
      <c r="C194" s="68"/>
      <c r="D194" s="69"/>
      <c r="E194" s="138"/>
      <c r="F194" s="81"/>
      <c r="G194" s="81"/>
      <c r="H194" s="81"/>
      <c r="I194" s="71"/>
      <c r="J194" s="73"/>
      <c r="K194" s="72"/>
    </row>
    <row r="195" spans="1:11" s="70" customFormat="1" x14ac:dyDescent="0.25">
      <c r="A195" s="71"/>
      <c r="B195" s="69"/>
      <c r="C195" s="68"/>
      <c r="D195" s="69"/>
      <c r="E195" s="138"/>
      <c r="F195" s="81"/>
      <c r="G195" s="81"/>
      <c r="H195" s="81"/>
      <c r="I195" s="71"/>
      <c r="J195" s="73"/>
      <c r="K195" s="72"/>
    </row>
    <row r="196" spans="1:11" s="70" customFormat="1" x14ac:dyDescent="0.25">
      <c r="A196" s="71"/>
      <c r="B196" s="69"/>
      <c r="C196" s="68"/>
      <c r="D196" s="69"/>
      <c r="E196" s="138"/>
      <c r="F196" s="81"/>
      <c r="G196" s="81"/>
      <c r="H196" s="81"/>
      <c r="I196" s="71"/>
      <c r="J196" s="73"/>
      <c r="K196" s="72"/>
    </row>
    <row r="197" spans="1:11" s="70" customFormat="1" ht="15.75" thickBot="1" x14ac:dyDescent="0.3">
      <c r="A197" s="71"/>
      <c r="B197" s="69"/>
      <c r="C197" s="68"/>
      <c r="D197" s="171" t="s">
        <v>186</v>
      </c>
      <c r="E197" s="171"/>
      <c r="F197" s="81"/>
      <c r="G197" s="81"/>
      <c r="H197" s="81"/>
      <c r="I197" s="71"/>
      <c r="J197" s="73"/>
      <c r="K197" s="72"/>
    </row>
    <row r="198" spans="1:11" s="70" customFormat="1" x14ac:dyDescent="0.25">
      <c r="A198" s="71"/>
      <c r="B198" s="69"/>
      <c r="C198" s="68"/>
      <c r="D198" s="132" t="s">
        <v>181</v>
      </c>
      <c r="E198" s="135">
        <f>+E39+E81+E116+E151+E191</f>
        <v>13235658444</v>
      </c>
      <c r="F198" s="81"/>
      <c r="G198" s="81"/>
      <c r="H198" s="81"/>
      <c r="I198" s="71"/>
      <c r="J198" s="73"/>
      <c r="K198" s="72"/>
    </row>
    <row r="199" spans="1:11" s="70" customFormat="1" x14ac:dyDescent="0.25">
      <c r="A199" s="71"/>
      <c r="B199" s="69"/>
      <c r="C199" s="68"/>
      <c r="D199" s="133" t="s">
        <v>182</v>
      </c>
      <c r="E199" s="136">
        <f>+E40+E82+E117+E152+E192</f>
        <v>10624110920</v>
      </c>
      <c r="F199" s="81"/>
      <c r="G199" s="81"/>
      <c r="H199" s="81"/>
      <c r="I199" s="82"/>
      <c r="J199" s="73"/>
      <c r="K199" s="72"/>
    </row>
    <row r="200" spans="1:11" s="70" customFormat="1" ht="15.75" thickBot="1" x14ac:dyDescent="0.3">
      <c r="A200" s="71"/>
      <c r="B200" s="69"/>
      <c r="C200" s="68"/>
      <c r="D200" s="134" t="s">
        <v>183</v>
      </c>
      <c r="E200" s="137">
        <f>+E41+E83+E118+E153+E193</f>
        <v>8812337608</v>
      </c>
      <c r="F200" s="81"/>
      <c r="G200" s="81"/>
      <c r="H200" s="81"/>
      <c r="I200" s="82"/>
      <c r="J200" s="73"/>
      <c r="K200" s="72"/>
    </row>
    <row r="201" spans="1:11" s="70" customFormat="1" ht="16.5" thickBot="1" x14ac:dyDescent="0.3">
      <c r="A201" s="71"/>
      <c r="D201" s="83"/>
      <c r="E201" s="84"/>
      <c r="F201" s="85"/>
      <c r="G201" s="85"/>
      <c r="H201" s="85"/>
      <c r="K201" s="72"/>
    </row>
    <row r="202" spans="1:11" s="70" customFormat="1" ht="15.75" customHeight="1" x14ac:dyDescent="0.25">
      <c r="A202" s="71"/>
      <c r="D202" s="132" t="s">
        <v>187</v>
      </c>
      <c r="E202" s="135">
        <f>+F186+F187+F77+F112</f>
        <v>439740944</v>
      </c>
      <c r="K202" s="72"/>
    </row>
    <row r="203" spans="1:11" s="70" customFormat="1" ht="15.75" customHeight="1" x14ac:dyDescent="0.25">
      <c r="A203" s="71"/>
      <c r="D203" s="133" t="s">
        <v>188</v>
      </c>
      <c r="E203" s="136">
        <f>+VIÁTICOS!C39</f>
        <v>735271232</v>
      </c>
      <c r="K203" s="72"/>
    </row>
    <row r="204" spans="1:11" s="70" customFormat="1" ht="15.75" customHeight="1" thickBot="1" x14ac:dyDescent="0.3">
      <c r="A204" s="71"/>
      <c r="D204" s="134" t="s">
        <v>189</v>
      </c>
      <c r="E204" s="139">
        <f>+E202+E203</f>
        <v>1175012176</v>
      </c>
      <c r="K204" s="72"/>
    </row>
    <row r="205" spans="1:11" s="70" customFormat="1" x14ac:dyDescent="0.25">
      <c r="A205" s="71"/>
      <c r="K205" s="72"/>
    </row>
    <row r="206" spans="1:11" s="70" customFormat="1" ht="21" x14ac:dyDescent="0.35">
      <c r="A206" s="169"/>
      <c r="B206" s="169"/>
      <c r="C206" s="169"/>
      <c r="D206" s="169"/>
      <c r="E206" s="169"/>
      <c r="F206" s="169"/>
      <c r="G206" s="169"/>
      <c r="H206" s="169"/>
      <c r="I206" s="169"/>
      <c r="J206" s="169"/>
      <c r="K206" s="72"/>
    </row>
    <row r="207" spans="1:11" s="70" customFormat="1" x14ac:dyDescent="0.25">
      <c r="A207" s="80"/>
      <c r="B207" s="67"/>
      <c r="C207" s="67"/>
      <c r="D207" s="67"/>
      <c r="E207" s="67"/>
      <c r="F207" s="67"/>
      <c r="G207" s="67"/>
      <c r="H207" s="67"/>
      <c r="I207" s="67"/>
      <c r="J207" s="67"/>
      <c r="K207" s="72"/>
    </row>
    <row r="208" spans="1:11" s="70" customFormat="1" x14ac:dyDescent="0.25">
      <c r="A208" s="71"/>
      <c r="B208" s="69"/>
      <c r="C208" s="68"/>
      <c r="D208" s="69"/>
      <c r="E208" s="78"/>
      <c r="F208" s="81"/>
      <c r="G208" s="81"/>
      <c r="H208" s="81"/>
      <c r="I208" s="71"/>
      <c r="J208" s="73"/>
      <c r="K208" s="72"/>
    </row>
    <row r="209" spans="1:11" s="70" customFormat="1" x14ac:dyDescent="0.25">
      <c r="A209" s="71"/>
      <c r="B209" s="69"/>
      <c r="C209" s="68"/>
      <c r="D209" s="69"/>
      <c r="E209" s="78"/>
      <c r="F209" s="81"/>
      <c r="G209" s="81"/>
      <c r="H209" s="81"/>
      <c r="I209" s="71"/>
      <c r="J209" s="73"/>
      <c r="K209" s="72"/>
    </row>
    <row r="210" spans="1:11" s="70" customFormat="1" x14ac:dyDescent="0.25">
      <c r="A210" s="71"/>
      <c r="B210" s="69"/>
      <c r="C210" s="68"/>
      <c r="D210" s="69"/>
      <c r="E210" s="78"/>
      <c r="F210" s="81"/>
      <c r="G210" s="81"/>
      <c r="H210" s="81"/>
      <c r="I210" s="71"/>
      <c r="J210" s="73"/>
      <c r="K210" s="72"/>
    </row>
    <row r="211" spans="1:11" s="70" customFormat="1" x14ac:dyDescent="0.25">
      <c r="A211" s="71"/>
      <c r="B211" s="69"/>
      <c r="C211" s="68"/>
      <c r="D211" s="69"/>
      <c r="E211" s="81"/>
      <c r="F211" s="78"/>
      <c r="G211" s="78"/>
      <c r="H211" s="78"/>
      <c r="I211" s="71"/>
      <c r="J211" s="73"/>
      <c r="K211" s="72"/>
    </row>
    <row r="212" spans="1:11" s="70" customFormat="1" x14ac:dyDescent="0.25">
      <c r="A212" s="71"/>
      <c r="B212" s="69"/>
      <c r="C212" s="68"/>
      <c r="D212" s="69"/>
      <c r="E212" s="81"/>
      <c r="F212" s="78"/>
      <c r="G212" s="78"/>
      <c r="H212" s="78"/>
      <c r="I212" s="71"/>
      <c r="J212" s="73"/>
      <c r="K212" s="72"/>
    </row>
    <row r="213" spans="1:11" s="70" customFormat="1" x14ac:dyDescent="0.25">
      <c r="A213" s="71"/>
      <c r="B213" s="69"/>
      <c r="C213" s="68"/>
      <c r="D213" s="69"/>
      <c r="E213" s="81"/>
      <c r="F213" s="78"/>
      <c r="G213" s="78"/>
      <c r="H213" s="78"/>
      <c r="I213" s="71"/>
      <c r="J213" s="73"/>
      <c r="K213" s="72"/>
    </row>
    <row r="214" spans="1:11" s="70" customFormat="1" x14ac:dyDescent="0.25">
      <c r="A214" s="71"/>
      <c r="B214" s="69"/>
      <c r="C214" s="68"/>
      <c r="D214" s="69"/>
      <c r="E214" s="81"/>
      <c r="F214" s="78"/>
      <c r="G214" s="78"/>
      <c r="H214" s="78"/>
      <c r="I214" s="71"/>
      <c r="J214" s="73"/>
      <c r="K214" s="72"/>
    </row>
    <row r="215" spans="1:11" s="70" customFormat="1" x14ac:dyDescent="0.25">
      <c r="A215" s="71"/>
      <c r="B215" s="69"/>
      <c r="C215" s="68"/>
      <c r="D215" s="69"/>
      <c r="E215" s="81"/>
      <c r="F215" s="78"/>
      <c r="G215" s="78"/>
      <c r="H215" s="78"/>
      <c r="I215" s="71"/>
      <c r="J215" s="73"/>
      <c r="K215" s="72"/>
    </row>
    <row r="216" spans="1:11" s="70" customFormat="1" x14ac:dyDescent="0.25">
      <c r="A216" s="71"/>
      <c r="B216" s="69"/>
      <c r="C216" s="68"/>
      <c r="D216" s="69"/>
      <c r="E216" s="81"/>
      <c r="F216" s="78"/>
      <c r="G216" s="78"/>
      <c r="H216" s="78"/>
      <c r="I216" s="71"/>
      <c r="J216" s="73"/>
      <c r="K216" s="72"/>
    </row>
    <row r="217" spans="1:11" s="70" customFormat="1" ht="21" customHeight="1" x14ac:dyDescent="0.25">
      <c r="A217" s="71"/>
      <c r="B217" s="69"/>
      <c r="C217" s="68"/>
      <c r="D217" s="69"/>
      <c r="E217" s="81"/>
      <c r="F217" s="78"/>
      <c r="G217" s="78"/>
      <c r="H217" s="78"/>
      <c r="I217" s="71"/>
      <c r="J217" s="73"/>
      <c r="K217" s="72"/>
    </row>
    <row r="218" spans="1:11" s="70" customFormat="1" ht="26.25" customHeight="1" x14ac:dyDescent="0.25">
      <c r="A218" s="87"/>
      <c r="B218" s="69"/>
      <c r="C218" s="68"/>
      <c r="D218" s="69"/>
      <c r="E218" s="81"/>
      <c r="F218" s="78"/>
      <c r="G218" s="78"/>
      <c r="H218" s="78"/>
      <c r="I218" s="71"/>
      <c r="J218" s="73"/>
      <c r="K218" s="72"/>
    </row>
    <row r="219" spans="1:11" s="70" customFormat="1" ht="15.75" x14ac:dyDescent="0.25">
      <c r="A219" s="71"/>
      <c r="D219" s="83"/>
      <c r="E219" s="84"/>
      <c r="F219" s="88"/>
      <c r="G219" s="88"/>
      <c r="H219" s="88"/>
      <c r="K219" s="72"/>
    </row>
    <row r="220" spans="1:11" s="70" customFormat="1" x14ac:dyDescent="0.25">
      <c r="A220" s="71"/>
      <c r="K220" s="72"/>
    </row>
    <row r="221" spans="1:11" s="70" customFormat="1" ht="15.75" x14ac:dyDescent="0.25">
      <c r="A221" s="71"/>
      <c r="D221" s="83"/>
      <c r="E221" s="86"/>
      <c r="F221" s="89"/>
      <c r="G221" s="89"/>
      <c r="H221" s="89"/>
      <c r="K221" s="72"/>
    </row>
    <row r="222" spans="1:11" s="70" customFormat="1" ht="15.75" x14ac:dyDescent="0.25">
      <c r="B222" s="71"/>
      <c r="C222" s="71"/>
      <c r="D222" s="83"/>
      <c r="E222" s="90"/>
      <c r="F222" s="72"/>
      <c r="G222" s="72"/>
      <c r="H222" s="72"/>
      <c r="K222" s="72"/>
    </row>
    <row r="223" spans="1:11" s="70" customFormat="1" x14ac:dyDescent="0.25">
      <c r="B223" s="71"/>
      <c r="C223" s="71"/>
      <c r="E223" s="72"/>
      <c r="F223" s="72"/>
      <c r="G223" s="72"/>
      <c r="H223" s="72"/>
      <c r="K223" s="72"/>
    </row>
    <row r="224" spans="1:11" s="70" customFormat="1" x14ac:dyDescent="0.25">
      <c r="B224" s="71"/>
      <c r="C224" s="71"/>
      <c r="E224" s="72"/>
      <c r="F224" s="72"/>
      <c r="G224" s="72"/>
      <c r="H224" s="72"/>
      <c r="K224" s="72"/>
    </row>
    <row r="225" spans="2:11" s="70" customFormat="1" x14ac:dyDescent="0.25">
      <c r="B225" s="71"/>
      <c r="C225" s="71"/>
      <c r="E225" s="72"/>
      <c r="F225" s="72"/>
      <c r="G225" s="72"/>
      <c r="H225" s="72"/>
      <c r="K225" s="72"/>
    </row>
    <row r="226" spans="2:11" s="70" customFormat="1" x14ac:dyDescent="0.25">
      <c r="B226" s="71"/>
      <c r="C226" s="71"/>
      <c r="E226" s="72"/>
      <c r="F226" s="72"/>
      <c r="G226" s="72"/>
      <c r="H226" s="72"/>
      <c r="K226" s="72"/>
    </row>
    <row r="227" spans="2:11" s="70" customFormat="1" x14ac:dyDescent="0.25">
      <c r="B227" s="71"/>
      <c r="C227" s="71"/>
      <c r="E227" s="72"/>
      <c r="F227" s="72"/>
      <c r="G227" s="72"/>
      <c r="H227" s="72"/>
      <c r="K227" s="72"/>
    </row>
    <row r="228" spans="2:11" s="70" customFormat="1" x14ac:dyDescent="0.25">
      <c r="B228" s="71"/>
      <c r="C228" s="71"/>
      <c r="E228" s="72"/>
      <c r="F228" s="72"/>
      <c r="G228" s="72"/>
      <c r="H228" s="72"/>
      <c r="K228" s="72"/>
    </row>
    <row r="229" spans="2:11" s="70" customFormat="1" x14ac:dyDescent="0.25">
      <c r="B229" s="71"/>
      <c r="C229" s="71"/>
      <c r="E229" s="72"/>
      <c r="F229" s="72"/>
      <c r="G229" s="72"/>
      <c r="H229" s="72"/>
      <c r="K229" s="72"/>
    </row>
    <row r="230" spans="2:11" s="70" customFormat="1" x14ac:dyDescent="0.25">
      <c r="B230" s="71"/>
      <c r="C230" s="71"/>
      <c r="E230" s="72"/>
      <c r="F230" s="72"/>
      <c r="G230" s="72"/>
      <c r="H230" s="72"/>
      <c r="K230" s="72"/>
    </row>
    <row r="231" spans="2:11" s="70" customFormat="1" x14ac:dyDescent="0.25">
      <c r="B231" s="71"/>
      <c r="C231" s="71"/>
      <c r="E231" s="72"/>
      <c r="F231" s="72"/>
      <c r="G231" s="72"/>
      <c r="H231" s="72"/>
      <c r="K231" s="72"/>
    </row>
    <row r="232" spans="2:11" s="70" customFormat="1" x14ac:dyDescent="0.25">
      <c r="B232" s="71"/>
      <c r="C232" s="71"/>
      <c r="E232" s="72"/>
      <c r="F232" s="72"/>
      <c r="G232" s="72"/>
      <c r="H232" s="72"/>
      <c r="K232" s="72"/>
    </row>
    <row r="233" spans="2:11" s="70" customFormat="1" x14ac:dyDescent="0.25">
      <c r="B233" s="71"/>
      <c r="C233" s="71"/>
      <c r="E233" s="72"/>
      <c r="F233" s="72"/>
      <c r="G233" s="72"/>
      <c r="H233" s="72"/>
      <c r="K233" s="72"/>
    </row>
    <row r="234" spans="2:11" s="70" customFormat="1" x14ac:dyDescent="0.25">
      <c r="B234" s="71"/>
      <c r="C234" s="71"/>
      <c r="E234" s="72"/>
      <c r="F234" s="72"/>
      <c r="G234" s="72"/>
      <c r="H234" s="72"/>
      <c r="K234" s="72"/>
    </row>
    <row r="235" spans="2:11" s="70" customFormat="1" x14ac:dyDescent="0.25">
      <c r="B235" s="71"/>
      <c r="C235" s="71"/>
      <c r="E235" s="72"/>
      <c r="F235" s="72"/>
      <c r="G235" s="72"/>
      <c r="H235" s="72"/>
      <c r="K235" s="72"/>
    </row>
    <row r="236" spans="2:11" s="70" customFormat="1" x14ac:dyDescent="0.25">
      <c r="B236" s="71"/>
      <c r="C236" s="71"/>
      <c r="E236" s="72"/>
      <c r="F236" s="72"/>
      <c r="G236" s="72"/>
      <c r="H236" s="72"/>
      <c r="K236" s="72"/>
    </row>
    <row r="237" spans="2:11" s="70" customFormat="1" x14ac:dyDescent="0.25">
      <c r="B237" s="71"/>
      <c r="C237" s="71"/>
      <c r="E237" s="72"/>
      <c r="F237" s="72"/>
      <c r="G237" s="72"/>
      <c r="H237" s="72"/>
      <c r="K237" s="72"/>
    </row>
    <row r="238" spans="2:11" s="70" customFormat="1" x14ac:dyDescent="0.25">
      <c r="B238" s="71"/>
      <c r="C238" s="71"/>
      <c r="E238" s="72"/>
      <c r="F238" s="72"/>
      <c r="G238" s="72"/>
      <c r="H238" s="72"/>
      <c r="K238" s="72"/>
    </row>
    <row r="239" spans="2:11" s="70" customFormat="1" x14ac:dyDescent="0.25">
      <c r="B239" s="71"/>
      <c r="C239" s="71"/>
      <c r="E239" s="72"/>
      <c r="F239" s="72"/>
      <c r="G239" s="72"/>
      <c r="H239" s="72"/>
      <c r="K239" s="72"/>
    </row>
    <row r="240" spans="2:11" s="70" customFormat="1" x14ac:dyDescent="0.25">
      <c r="B240" s="71"/>
      <c r="C240" s="71"/>
      <c r="E240" s="72"/>
      <c r="F240" s="72"/>
      <c r="G240" s="72"/>
      <c r="H240" s="72"/>
      <c r="K240" s="72"/>
    </row>
    <row r="241" spans="2:11" s="70" customFormat="1" x14ac:dyDescent="0.25">
      <c r="B241" s="71"/>
      <c r="C241" s="71"/>
      <c r="E241" s="72"/>
      <c r="F241" s="72"/>
      <c r="G241" s="72"/>
      <c r="H241" s="72"/>
      <c r="K241" s="72"/>
    </row>
    <row r="242" spans="2:11" s="70" customFormat="1" x14ac:dyDescent="0.25">
      <c r="B242" s="71"/>
      <c r="C242" s="71"/>
      <c r="E242" s="72"/>
      <c r="F242" s="72"/>
      <c r="G242" s="72"/>
      <c r="H242" s="72"/>
      <c r="K242" s="72"/>
    </row>
    <row r="243" spans="2:11" s="70" customFormat="1" x14ac:dyDescent="0.25">
      <c r="B243" s="71"/>
      <c r="C243" s="71"/>
      <c r="E243" s="72"/>
      <c r="F243" s="72"/>
      <c r="G243" s="72"/>
      <c r="H243" s="72"/>
      <c r="K243" s="72"/>
    </row>
    <row r="244" spans="2:11" s="70" customFormat="1" x14ac:dyDescent="0.25">
      <c r="B244" s="71"/>
      <c r="C244" s="71"/>
      <c r="E244" s="72"/>
      <c r="F244" s="72"/>
      <c r="G244" s="72"/>
      <c r="H244" s="72"/>
      <c r="K244" s="72"/>
    </row>
    <row r="245" spans="2:11" s="70" customFormat="1" x14ac:dyDescent="0.25">
      <c r="B245" s="71"/>
      <c r="C245" s="71"/>
      <c r="E245" s="72"/>
      <c r="F245" s="72"/>
      <c r="G245" s="72"/>
      <c r="H245" s="72"/>
      <c r="K245" s="72"/>
    </row>
  </sheetData>
  <mergeCells count="14">
    <mergeCell ref="A1:K1"/>
    <mergeCell ref="A2:K2"/>
    <mergeCell ref="A206:J206"/>
    <mergeCell ref="A4:K4"/>
    <mergeCell ref="A86:K86"/>
    <mergeCell ref="A44:K44"/>
    <mergeCell ref="A121:K121"/>
    <mergeCell ref="A156:K156"/>
    <mergeCell ref="D197:E197"/>
    <mergeCell ref="D38:E38"/>
    <mergeCell ref="D80:E80"/>
    <mergeCell ref="D115:E115"/>
    <mergeCell ref="D150:E150"/>
    <mergeCell ref="D190:E19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paperSize="5" scale="65" orientation="landscape" r:id="rId1"/>
  <rowBreaks count="4" manualBreakCount="4">
    <brk id="42" max="10" man="1"/>
    <brk id="84" max="10" man="1"/>
    <brk id="119" max="16383" man="1"/>
    <brk id="154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F2AF12-5CCE-480D-A8B7-6F4C7679DB0D}">
  <dimension ref="A1:L40"/>
  <sheetViews>
    <sheetView topLeftCell="A10" zoomScaleNormal="100" workbookViewId="0">
      <selection activeCell="E10" sqref="E10"/>
    </sheetView>
  </sheetViews>
  <sheetFormatPr baseColWidth="10" defaultRowHeight="15" x14ac:dyDescent="0.25"/>
  <cols>
    <col min="1" max="1" width="30.42578125" customWidth="1"/>
    <col min="2" max="3" width="22.42578125" customWidth="1"/>
    <col min="4" max="4" width="91.85546875" customWidth="1"/>
  </cols>
  <sheetData>
    <row r="1" spans="1:12" ht="15.75" x14ac:dyDescent="0.25">
      <c r="A1" s="168" t="s">
        <v>167</v>
      </c>
      <c r="B1" s="168"/>
      <c r="C1" s="168"/>
      <c r="D1" s="168"/>
    </row>
    <row r="2" spans="1:12" ht="15.75" x14ac:dyDescent="0.25">
      <c r="A2" s="168" t="s">
        <v>251</v>
      </c>
      <c r="B2" s="168"/>
      <c r="C2" s="168"/>
      <c r="D2" s="168"/>
    </row>
    <row r="3" spans="1:12" x14ac:dyDescent="0.25">
      <c r="A3" s="9"/>
      <c r="B3" s="9"/>
      <c r="C3" s="9"/>
      <c r="D3" s="9"/>
    </row>
    <row r="4" spans="1:12" ht="15.75" x14ac:dyDescent="0.25">
      <c r="A4" s="166" t="s">
        <v>102</v>
      </c>
      <c r="B4" s="166"/>
      <c r="C4" s="166"/>
      <c r="D4" s="166"/>
    </row>
    <row r="5" spans="1:12" x14ac:dyDescent="0.25">
      <c r="A5" s="2" t="s">
        <v>168</v>
      </c>
      <c r="B5" s="2" t="s">
        <v>3</v>
      </c>
      <c r="C5" s="2" t="s">
        <v>174</v>
      </c>
      <c r="D5" s="2" t="s">
        <v>114</v>
      </c>
    </row>
    <row r="6" spans="1:12" x14ac:dyDescent="0.25">
      <c r="A6" s="10" t="s">
        <v>216</v>
      </c>
      <c r="B6" s="10" t="s">
        <v>11</v>
      </c>
      <c r="C6" s="116">
        <f>+(7+77+800)*126946</f>
        <v>112220264</v>
      </c>
      <c r="D6" s="183" t="s">
        <v>243</v>
      </c>
    </row>
    <row r="7" spans="1:12" x14ac:dyDescent="0.25">
      <c r="A7" s="10" t="s">
        <v>237</v>
      </c>
      <c r="B7" s="10" t="s">
        <v>11</v>
      </c>
      <c r="C7" s="145">
        <f>+(9.5+741)*126946</f>
        <v>95272973</v>
      </c>
      <c r="D7" s="184"/>
    </row>
    <row r="8" spans="1:12" x14ac:dyDescent="0.25">
      <c r="A8" s="9"/>
      <c r="B8" s="142" t="s">
        <v>77</v>
      </c>
      <c r="C8" s="141">
        <f>SUM(C6:C7)</f>
        <v>207493237</v>
      </c>
    </row>
    <row r="9" spans="1:12" x14ac:dyDescent="0.25">
      <c r="A9" s="9"/>
      <c r="B9" s="9"/>
      <c r="C9" s="9"/>
    </row>
    <row r="10" spans="1:12" s="53" customFormat="1" x14ac:dyDescent="0.25">
      <c r="A10" s="54"/>
      <c r="B10" s="54"/>
      <c r="C10" s="54"/>
    </row>
    <row r="11" spans="1:12" s="114" customFormat="1" ht="15" customHeight="1" x14ac:dyDescent="0.25">
      <c r="A11" s="170" t="s">
        <v>111</v>
      </c>
      <c r="B11" s="170"/>
      <c r="C11" s="170"/>
      <c r="D11" s="170"/>
      <c r="E11" s="113"/>
      <c r="F11" s="57"/>
      <c r="G11" s="113"/>
      <c r="H11" s="113"/>
      <c r="I11" s="113"/>
      <c r="J11" s="113"/>
      <c r="K11" s="113"/>
      <c r="L11" s="113"/>
    </row>
    <row r="12" spans="1:12" s="53" customFormat="1" x14ac:dyDescent="0.25">
      <c r="A12" s="2" t="s">
        <v>168</v>
      </c>
      <c r="B12" s="2" t="s">
        <v>3</v>
      </c>
      <c r="C12" s="2" t="s">
        <v>174</v>
      </c>
      <c r="D12" s="115" t="s">
        <v>114</v>
      </c>
      <c r="F12" s="57"/>
    </row>
    <row r="13" spans="1:12" x14ac:dyDescent="0.25">
      <c r="A13" s="1" t="s">
        <v>242</v>
      </c>
      <c r="B13" s="10" t="s">
        <v>11</v>
      </c>
      <c r="C13" s="162">
        <f>377*126946</f>
        <v>47858642</v>
      </c>
      <c r="D13" s="163" t="s">
        <v>219</v>
      </c>
      <c r="F13" s="8"/>
    </row>
    <row r="14" spans="1:12" s="53" customFormat="1" x14ac:dyDescent="0.25">
      <c r="A14" s="54"/>
      <c r="B14" s="142" t="s">
        <v>77</v>
      </c>
      <c r="C14" s="141">
        <f>SUM(C13:C13)</f>
        <v>47858642</v>
      </c>
      <c r="D14" s="117"/>
    </row>
    <row r="15" spans="1:12" s="53" customFormat="1" x14ac:dyDescent="0.25">
      <c r="A15" s="54"/>
      <c r="B15" s="54"/>
      <c r="C15" s="54"/>
      <c r="D15" s="117"/>
    </row>
    <row r="16" spans="1:12" s="53" customFormat="1" x14ac:dyDescent="0.25">
      <c r="A16" s="54"/>
      <c r="B16" s="54"/>
      <c r="C16" s="54"/>
      <c r="D16" s="117"/>
    </row>
    <row r="17" spans="1:11" s="70" customFormat="1" ht="15.75" x14ac:dyDescent="0.25">
      <c r="A17" s="170" t="s">
        <v>115</v>
      </c>
      <c r="B17" s="170"/>
      <c r="C17" s="170"/>
      <c r="D17" s="170"/>
      <c r="E17" s="113"/>
      <c r="F17" s="113"/>
      <c r="G17" s="113"/>
      <c r="H17" s="113"/>
      <c r="I17" s="113"/>
      <c r="J17" s="113"/>
      <c r="K17" s="113"/>
    </row>
    <row r="18" spans="1:11" s="53" customFormat="1" x14ac:dyDescent="0.25">
      <c r="A18" s="2" t="s">
        <v>168</v>
      </c>
      <c r="B18" s="2" t="s">
        <v>3</v>
      </c>
      <c r="C18" s="2" t="s">
        <v>174</v>
      </c>
      <c r="D18" s="115" t="s">
        <v>114</v>
      </c>
    </row>
    <row r="19" spans="1:11" s="161" customFormat="1" x14ac:dyDescent="0.25">
      <c r="A19" s="1" t="s">
        <v>242</v>
      </c>
      <c r="B19" s="10" t="s">
        <v>11</v>
      </c>
      <c r="C19" s="162">
        <f>386*126946</f>
        <v>49001156</v>
      </c>
      <c r="D19" s="163" t="s">
        <v>219</v>
      </c>
    </row>
    <row r="20" spans="1:11" s="53" customFormat="1" x14ac:dyDescent="0.25">
      <c r="A20" s="54"/>
      <c r="B20" s="119" t="s">
        <v>77</v>
      </c>
      <c r="C20" s="120">
        <f>SUM(C19:C19)</f>
        <v>49001156</v>
      </c>
    </row>
    <row r="21" spans="1:11" x14ac:dyDescent="0.25">
      <c r="A21" s="9"/>
      <c r="B21" s="9"/>
      <c r="C21" s="9"/>
    </row>
    <row r="22" spans="1:11" x14ac:dyDescent="0.25">
      <c r="A22" s="9"/>
      <c r="B22" s="9"/>
      <c r="C22" s="9"/>
    </row>
    <row r="23" spans="1:11" s="70" customFormat="1" ht="15.75" x14ac:dyDescent="0.25">
      <c r="A23" s="170" t="s">
        <v>116</v>
      </c>
      <c r="B23" s="170"/>
      <c r="C23" s="170"/>
      <c r="D23" s="170"/>
      <c r="E23" s="113"/>
      <c r="F23" s="113"/>
      <c r="G23" s="113"/>
      <c r="H23" s="113"/>
      <c r="I23" s="113"/>
      <c r="J23" s="113"/>
      <c r="K23" s="113"/>
    </row>
    <row r="24" spans="1:11" x14ac:dyDescent="0.25">
      <c r="A24" s="2" t="s">
        <v>168</v>
      </c>
      <c r="B24" s="2" t="s">
        <v>3</v>
      </c>
      <c r="C24" s="2" t="s">
        <v>174</v>
      </c>
      <c r="D24" s="115" t="s">
        <v>114</v>
      </c>
    </row>
    <row r="25" spans="1:11" x14ac:dyDescent="0.25">
      <c r="A25" s="10" t="s">
        <v>239</v>
      </c>
      <c r="B25" s="10" t="s">
        <v>11</v>
      </c>
      <c r="C25" s="143">
        <v>119265767</v>
      </c>
      <c r="D25" s="181" t="s">
        <v>219</v>
      </c>
    </row>
    <row r="26" spans="1:11" x14ac:dyDescent="0.25">
      <c r="A26" s="10" t="s">
        <v>245</v>
      </c>
      <c r="B26" s="10" t="s">
        <v>11</v>
      </c>
      <c r="C26" s="143">
        <f>250.5*126946</f>
        <v>31799973</v>
      </c>
      <c r="D26" s="181"/>
    </row>
    <row r="27" spans="1:11" x14ac:dyDescent="0.25">
      <c r="A27" s="10" t="s">
        <v>218</v>
      </c>
      <c r="B27" s="10" t="s">
        <v>11</v>
      </c>
      <c r="C27" s="143">
        <v>80483764</v>
      </c>
      <c r="D27" s="181"/>
    </row>
    <row r="28" spans="1:11" x14ac:dyDescent="0.25">
      <c r="A28" s="10" t="s">
        <v>236</v>
      </c>
      <c r="B28" s="10" t="s">
        <v>11</v>
      </c>
      <c r="C28" s="147">
        <f>548.5*126946</f>
        <v>69629881</v>
      </c>
      <c r="D28" s="182"/>
    </row>
    <row r="29" spans="1:11" x14ac:dyDescent="0.25">
      <c r="A29" s="9"/>
      <c r="B29" s="121" t="s">
        <v>77</v>
      </c>
      <c r="C29" s="141">
        <f>SUM(C25:C28)</f>
        <v>301179385</v>
      </c>
    </row>
    <row r="32" spans="1:11" s="70" customFormat="1" ht="15.75" x14ac:dyDescent="0.25">
      <c r="A32" s="170" t="s">
        <v>117</v>
      </c>
      <c r="B32" s="170"/>
      <c r="C32" s="170"/>
      <c r="D32" s="170"/>
      <c r="E32" s="113"/>
      <c r="F32" s="113"/>
      <c r="G32" s="113"/>
      <c r="H32" s="113"/>
      <c r="I32" s="113"/>
      <c r="J32" s="113"/>
      <c r="K32" s="113"/>
    </row>
    <row r="33" spans="1:4" x14ac:dyDescent="0.25">
      <c r="A33" s="2" t="s">
        <v>168</v>
      </c>
      <c r="B33" s="2" t="s">
        <v>3</v>
      </c>
      <c r="C33" s="2" t="s">
        <v>174</v>
      </c>
      <c r="D33" s="115" t="s">
        <v>114</v>
      </c>
    </row>
    <row r="34" spans="1:4" x14ac:dyDescent="0.25">
      <c r="A34" s="10" t="s">
        <v>237</v>
      </c>
      <c r="B34" s="10" t="s">
        <v>11</v>
      </c>
      <c r="C34" s="146">
        <f>+(27+995)*126946</f>
        <v>129738812</v>
      </c>
      <c r="D34" s="163" t="s">
        <v>219</v>
      </c>
    </row>
    <row r="35" spans="1:4" x14ac:dyDescent="0.25">
      <c r="A35" s="9"/>
      <c r="B35" s="118" t="s">
        <v>77</v>
      </c>
      <c r="C35" s="120">
        <f>SUM(C34:C34)</f>
        <v>129738812</v>
      </c>
    </row>
    <row r="38" spans="1:4" ht="15.75" thickBot="1" x14ac:dyDescent="0.3"/>
    <row r="39" spans="1:4" x14ac:dyDescent="0.25">
      <c r="B39" s="175" t="s">
        <v>179</v>
      </c>
      <c r="C39" s="177">
        <f>+C8+C14+C20+C29+C35</f>
        <v>735271232</v>
      </c>
      <c r="D39" s="179" t="s">
        <v>180</v>
      </c>
    </row>
    <row r="40" spans="1:4" ht="15.75" thickBot="1" x14ac:dyDescent="0.3">
      <c r="B40" s="176"/>
      <c r="C40" s="178"/>
      <c r="D40" s="180"/>
    </row>
  </sheetData>
  <mergeCells count="12">
    <mergeCell ref="A4:D4"/>
    <mergeCell ref="A11:D11"/>
    <mergeCell ref="A2:D2"/>
    <mergeCell ref="A1:D1"/>
    <mergeCell ref="D6:D7"/>
    <mergeCell ref="B39:B40"/>
    <mergeCell ref="C39:C40"/>
    <mergeCell ref="D39:D40"/>
    <mergeCell ref="A17:D17"/>
    <mergeCell ref="A23:D23"/>
    <mergeCell ref="A32:D32"/>
    <mergeCell ref="D25:D28"/>
  </mergeCells>
  <pageMargins left="0.7" right="0.7" top="0.75" bottom="0.75" header="0.3" footer="0.3"/>
  <pageSetup scale="65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F21831-3CBC-420A-BB99-E14E2E4E96A5}">
  <dimension ref="A2:L40"/>
  <sheetViews>
    <sheetView workbookViewId="0">
      <selection activeCell="I4" sqref="I4:L4"/>
    </sheetView>
  </sheetViews>
  <sheetFormatPr baseColWidth="10" defaultRowHeight="15" x14ac:dyDescent="0.25"/>
  <cols>
    <col min="1" max="1" width="13" customWidth="1"/>
    <col min="2" max="2" width="11.42578125" style="9"/>
    <col min="3" max="4" width="15.85546875" customWidth="1"/>
    <col min="5" max="5" width="15.7109375" style="9" customWidth="1"/>
    <col min="6" max="6" width="14" style="9" customWidth="1"/>
    <col min="9" max="9" width="14.85546875" customWidth="1"/>
  </cols>
  <sheetData>
    <row r="2" spans="1:12" s="109" customFormat="1" x14ac:dyDescent="0.25">
      <c r="C2" s="185" t="s">
        <v>155</v>
      </c>
      <c r="D2" s="185"/>
      <c r="E2" s="185"/>
      <c r="F2" s="185"/>
    </row>
    <row r="3" spans="1:12" s="24" customFormat="1" x14ac:dyDescent="0.25">
      <c r="C3" s="24" t="s">
        <v>103</v>
      </c>
      <c r="D3" s="24" t="s">
        <v>104</v>
      </c>
      <c r="E3" s="24" t="s">
        <v>133</v>
      </c>
      <c r="F3" s="24" t="s">
        <v>144</v>
      </c>
      <c r="I3" s="24" t="s">
        <v>103</v>
      </c>
      <c r="J3" s="24" t="s">
        <v>104</v>
      </c>
      <c r="K3" s="24" t="s">
        <v>133</v>
      </c>
      <c r="L3" s="24" t="s">
        <v>144</v>
      </c>
    </row>
    <row r="4" spans="1:12" x14ac:dyDescent="0.25">
      <c r="A4" s="4" t="s">
        <v>55</v>
      </c>
      <c r="B4" s="9">
        <v>1</v>
      </c>
      <c r="C4" s="107">
        <v>459671466</v>
      </c>
      <c r="D4" s="107">
        <v>416128988</v>
      </c>
      <c r="E4" s="107">
        <v>214475267</v>
      </c>
      <c r="F4" s="108">
        <v>0</v>
      </c>
      <c r="I4" s="107">
        <f>SUM(C5:C8)</f>
        <v>1653281231</v>
      </c>
      <c r="J4" s="107">
        <f>SUM(D5:D8)</f>
        <v>1800538591</v>
      </c>
      <c r="K4" s="107">
        <f>SUM(E5:E8)</f>
        <v>1589744758</v>
      </c>
      <c r="L4" s="107">
        <f>SUM(F5:F8)</f>
        <v>531522902</v>
      </c>
    </row>
    <row r="5" spans="1:12" x14ac:dyDescent="0.25">
      <c r="B5" s="9">
        <v>2</v>
      </c>
      <c r="C5" s="107">
        <f>SUM(SUPERVISIÓN!F54:F57)</f>
        <v>381472730</v>
      </c>
      <c r="D5" s="107">
        <f>SUM(SUPERVISIÓN!F58:F61)</f>
        <v>399626008</v>
      </c>
      <c r="E5" s="107">
        <f>SUM(SUPERVISIÓN!F62:F64)</f>
        <v>366366156</v>
      </c>
      <c r="F5" s="107">
        <f>SUM(SUPERVISIÓN!F66:F67)</f>
        <v>246719551</v>
      </c>
    </row>
    <row r="6" spans="1:12" x14ac:dyDescent="0.25">
      <c r="B6" s="9">
        <v>3</v>
      </c>
      <c r="C6" s="107">
        <f>SUM(SUPERVISIÓN!F94:F96)</f>
        <v>296799748</v>
      </c>
      <c r="D6" s="107">
        <f>SUM(SUPERVISIÓN!F97:F100)</f>
        <v>299656033</v>
      </c>
      <c r="E6" s="107">
        <f>SUM(SUPERVISIÓN!F101:F102)</f>
        <v>313747039</v>
      </c>
      <c r="F6" s="107">
        <f>SUM(SUPERVISIÓN!F104)</f>
        <v>270966237</v>
      </c>
    </row>
    <row r="7" spans="1:12" x14ac:dyDescent="0.25">
      <c r="B7" s="9">
        <v>4</v>
      </c>
      <c r="C7" s="107">
        <f>SUM(SUPERVISIÓN!F128:F130)</f>
        <v>278392578</v>
      </c>
      <c r="D7" s="107">
        <f>SUM(SUPERVISIÓN!F132:F133)</f>
        <v>339707496</v>
      </c>
      <c r="E7" s="107">
        <f>SUM(SUPERVISIÓN!F135:F136)</f>
        <v>274330306</v>
      </c>
      <c r="F7" s="108">
        <v>0</v>
      </c>
    </row>
    <row r="8" spans="1:12" x14ac:dyDescent="0.25">
      <c r="B8" s="9">
        <v>5</v>
      </c>
      <c r="C8" s="107">
        <v>696616175</v>
      </c>
      <c r="D8" s="107">
        <v>761549054</v>
      </c>
      <c r="E8" s="107">
        <v>635301257</v>
      </c>
      <c r="F8" s="107">
        <v>13837114</v>
      </c>
    </row>
    <row r="10" spans="1:12" x14ac:dyDescent="0.25">
      <c r="F10" s="107"/>
    </row>
    <row r="34" spans="1:6" x14ac:dyDescent="0.25">
      <c r="C34" s="185" t="s">
        <v>156</v>
      </c>
      <c r="D34" s="185"/>
      <c r="E34" s="185"/>
      <c r="F34" s="185"/>
    </row>
    <row r="35" spans="1:6" x14ac:dyDescent="0.25">
      <c r="C35" s="24" t="s">
        <v>103</v>
      </c>
      <c r="D35" s="24" t="s">
        <v>104</v>
      </c>
      <c r="E35" s="24" t="s">
        <v>133</v>
      </c>
      <c r="F35" s="24" t="s">
        <v>144</v>
      </c>
    </row>
    <row r="36" spans="1:6" x14ac:dyDescent="0.25">
      <c r="A36" t="s">
        <v>55</v>
      </c>
      <c r="B36" s="9">
        <v>1</v>
      </c>
    </row>
    <row r="37" spans="1:6" x14ac:dyDescent="0.25">
      <c r="B37" s="9">
        <v>2</v>
      </c>
      <c r="C37" s="17">
        <v>381472730</v>
      </c>
      <c r="D37" s="17">
        <v>399626008</v>
      </c>
      <c r="E37" s="107">
        <v>366366156</v>
      </c>
      <c r="F37" s="9">
        <v>0</v>
      </c>
    </row>
    <row r="38" spans="1:6" x14ac:dyDescent="0.25">
      <c r="B38" s="9">
        <v>3</v>
      </c>
    </row>
    <row r="39" spans="1:6" x14ac:dyDescent="0.25">
      <c r="B39" s="9">
        <v>4</v>
      </c>
    </row>
    <row r="40" spans="1:6" x14ac:dyDescent="0.25">
      <c r="B40" s="9">
        <v>5</v>
      </c>
    </row>
  </sheetData>
  <mergeCells count="2">
    <mergeCell ref="C2:F2"/>
    <mergeCell ref="C34:F34"/>
  </mergeCells>
  <pageMargins left="0.7" right="0.7" top="0.75" bottom="0.75" header="0.3" footer="0.3"/>
  <pageSetup paperSize="9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F15380-117D-4F26-BB54-43EC24B08D3F}">
  <dimension ref="B26"/>
  <sheetViews>
    <sheetView topLeftCell="A10" workbookViewId="0">
      <selection activeCell="M27" sqref="M27"/>
    </sheetView>
  </sheetViews>
  <sheetFormatPr baseColWidth="10" defaultRowHeight="15" x14ac:dyDescent="0.25"/>
  <sheetData>
    <row r="26" spans="2:2" x14ac:dyDescent="0.25">
      <c r="B26" s="9"/>
    </row>
  </sheetData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759AB2-4660-41FA-95AC-EA90251949AB}">
  <dimension ref="A4:G29"/>
  <sheetViews>
    <sheetView workbookViewId="0">
      <selection activeCell="C21" sqref="C21"/>
    </sheetView>
  </sheetViews>
  <sheetFormatPr baseColWidth="10" defaultRowHeight="15" x14ac:dyDescent="0.25"/>
  <cols>
    <col min="1" max="1" width="11.42578125" style="9"/>
    <col min="2" max="2" width="18.42578125" customWidth="1"/>
    <col min="3" max="3" width="17.28515625" style="9" customWidth="1"/>
    <col min="4" max="4" width="16.85546875" customWidth="1"/>
    <col min="5" max="5" width="17.140625" customWidth="1"/>
    <col min="6" max="6" width="14.42578125" customWidth="1"/>
    <col min="7" max="7" width="11.42578125" style="9"/>
  </cols>
  <sheetData>
    <row r="4" spans="1:7" x14ac:dyDescent="0.25">
      <c r="A4" s="25" t="s">
        <v>55</v>
      </c>
      <c r="B4" s="25" t="s">
        <v>20</v>
      </c>
      <c r="C4" s="25" t="s">
        <v>58</v>
      </c>
      <c r="D4" s="25" t="s">
        <v>56</v>
      </c>
      <c r="E4" s="36" t="s">
        <v>57</v>
      </c>
      <c r="F4" s="36" t="s">
        <v>59</v>
      </c>
      <c r="G4" s="36" t="s">
        <v>60</v>
      </c>
    </row>
    <row r="5" spans="1:7" x14ac:dyDescent="0.25">
      <c r="A5" s="10">
        <v>2</v>
      </c>
      <c r="B5" s="6" t="s">
        <v>21</v>
      </c>
      <c r="C5" s="26">
        <v>43480</v>
      </c>
      <c r="D5" s="27">
        <v>182182885</v>
      </c>
      <c r="E5" s="30">
        <v>182182885</v>
      </c>
      <c r="F5" s="31">
        <v>43494</v>
      </c>
      <c r="G5" s="32" t="s">
        <v>61</v>
      </c>
    </row>
    <row r="6" spans="1:7" x14ac:dyDescent="0.25">
      <c r="E6" s="33">
        <v>20000000</v>
      </c>
      <c r="F6" s="34">
        <v>43500</v>
      </c>
      <c r="G6" s="35">
        <v>785</v>
      </c>
    </row>
    <row r="7" spans="1:7" x14ac:dyDescent="0.25">
      <c r="E7" s="33">
        <v>80000000</v>
      </c>
      <c r="F7" s="34">
        <v>43500</v>
      </c>
      <c r="G7" s="35">
        <v>807</v>
      </c>
    </row>
    <row r="8" spans="1:7" x14ac:dyDescent="0.25">
      <c r="E8" s="33">
        <v>82182885</v>
      </c>
      <c r="F8" s="34">
        <v>43500</v>
      </c>
      <c r="G8" s="35">
        <v>822</v>
      </c>
    </row>
    <row r="11" spans="1:7" x14ac:dyDescent="0.25">
      <c r="A11" s="25" t="s">
        <v>55</v>
      </c>
      <c r="B11" s="25" t="s">
        <v>20</v>
      </c>
      <c r="C11" s="25" t="s">
        <v>58</v>
      </c>
      <c r="D11" s="25" t="s">
        <v>56</v>
      </c>
      <c r="E11" s="36" t="s">
        <v>57</v>
      </c>
      <c r="F11" s="36" t="s">
        <v>59</v>
      </c>
      <c r="G11" s="36" t="s">
        <v>60</v>
      </c>
    </row>
    <row r="12" spans="1:7" x14ac:dyDescent="0.25">
      <c r="A12" s="10">
        <v>2</v>
      </c>
      <c r="B12" s="6" t="s">
        <v>22</v>
      </c>
      <c r="C12" s="26">
        <v>43507</v>
      </c>
      <c r="D12" s="13">
        <v>347217892</v>
      </c>
      <c r="E12" s="13">
        <v>347217892</v>
      </c>
      <c r="F12" s="28">
        <v>43511</v>
      </c>
      <c r="G12" s="29" t="s">
        <v>61</v>
      </c>
    </row>
    <row r="16" spans="1:7" x14ac:dyDescent="0.25">
      <c r="A16" s="25" t="s">
        <v>55</v>
      </c>
      <c r="B16" s="25" t="s">
        <v>20</v>
      </c>
      <c r="C16" s="25" t="s">
        <v>58</v>
      </c>
      <c r="D16" s="25" t="s">
        <v>56</v>
      </c>
      <c r="E16" s="36" t="s">
        <v>57</v>
      </c>
      <c r="F16" s="36" t="s">
        <v>59</v>
      </c>
      <c r="G16" s="36" t="s">
        <v>60</v>
      </c>
    </row>
    <row r="17" spans="1:7" x14ac:dyDescent="0.25">
      <c r="A17" s="10">
        <v>3</v>
      </c>
      <c r="B17" s="6" t="s">
        <v>21</v>
      </c>
      <c r="C17" s="26">
        <v>43480</v>
      </c>
      <c r="D17" s="13">
        <v>493306211</v>
      </c>
      <c r="E17" s="30">
        <v>290000000</v>
      </c>
      <c r="F17" s="31">
        <v>43494</v>
      </c>
      <c r="G17" s="40" t="s">
        <v>62</v>
      </c>
    </row>
    <row r="18" spans="1:7" x14ac:dyDescent="0.25">
      <c r="E18" s="33">
        <v>109000000</v>
      </c>
      <c r="F18" s="34">
        <v>43500</v>
      </c>
      <c r="G18" s="39">
        <v>808</v>
      </c>
    </row>
    <row r="19" spans="1:7" x14ac:dyDescent="0.25">
      <c r="E19" s="33">
        <v>181000000</v>
      </c>
      <c r="F19" s="34">
        <v>43500</v>
      </c>
      <c r="G19" s="39">
        <v>823</v>
      </c>
    </row>
    <row r="20" spans="1:7" x14ac:dyDescent="0.25">
      <c r="E20" s="8"/>
      <c r="F20" s="8"/>
      <c r="G20" s="37"/>
    </row>
    <row r="21" spans="1:7" x14ac:dyDescent="0.25">
      <c r="E21" s="8"/>
      <c r="F21" s="8"/>
      <c r="G21" s="37"/>
    </row>
    <row r="22" spans="1:7" x14ac:dyDescent="0.25">
      <c r="A22" s="25" t="s">
        <v>55</v>
      </c>
      <c r="B22" s="25" t="s">
        <v>20</v>
      </c>
      <c r="C22" s="25" t="s">
        <v>58</v>
      </c>
      <c r="D22" s="25" t="s">
        <v>56</v>
      </c>
      <c r="E22" s="36" t="s">
        <v>57</v>
      </c>
      <c r="F22" s="36" t="s">
        <v>59</v>
      </c>
      <c r="G22" s="36" t="s">
        <v>60</v>
      </c>
    </row>
    <row r="23" spans="1:7" x14ac:dyDescent="0.25">
      <c r="A23" s="10">
        <v>3</v>
      </c>
      <c r="B23" s="6" t="s">
        <v>22</v>
      </c>
      <c r="C23" s="26">
        <v>43507</v>
      </c>
      <c r="D23" s="13">
        <v>313135154</v>
      </c>
      <c r="E23" s="13">
        <v>313135154</v>
      </c>
      <c r="F23" s="28">
        <v>43511</v>
      </c>
      <c r="G23" s="38" t="s">
        <v>62</v>
      </c>
    </row>
    <row r="24" spans="1:7" x14ac:dyDescent="0.25">
      <c r="E24" s="8"/>
      <c r="F24" s="8"/>
      <c r="G24" s="37"/>
    </row>
    <row r="27" spans="1:7" x14ac:dyDescent="0.25">
      <c r="A27" s="25" t="s">
        <v>55</v>
      </c>
      <c r="B27" s="25" t="s">
        <v>20</v>
      </c>
      <c r="C27" s="25" t="s">
        <v>58</v>
      </c>
      <c r="D27" s="25" t="s">
        <v>56</v>
      </c>
      <c r="E27" s="36" t="s">
        <v>57</v>
      </c>
      <c r="F27" s="36" t="s">
        <v>59</v>
      </c>
      <c r="G27" s="36" t="s">
        <v>60</v>
      </c>
    </row>
    <row r="28" spans="1:7" x14ac:dyDescent="0.25">
      <c r="A28" s="10">
        <v>4</v>
      </c>
      <c r="B28" s="6" t="s">
        <v>21</v>
      </c>
      <c r="C28" s="26">
        <v>43480</v>
      </c>
      <c r="D28" s="13">
        <v>571412486</v>
      </c>
      <c r="E28" s="13">
        <v>571412486</v>
      </c>
      <c r="F28" s="28">
        <v>43494</v>
      </c>
      <c r="G28" s="29" t="s">
        <v>63</v>
      </c>
    </row>
    <row r="29" spans="1:7" x14ac:dyDescent="0.25">
      <c r="A29" s="10">
        <v>4</v>
      </c>
      <c r="B29" s="6" t="s">
        <v>22</v>
      </c>
      <c r="C29" s="26">
        <v>43507</v>
      </c>
      <c r="D29" s="13">
        <v>441004593</v>
      </c>
      <c r="E29" s="13">
        <v>441004593</v>
      </c>
      <c r="F29" s="28">
        <v>43511</v>
      </c>
      <c r="G29" s="29" t="s">
        <v>63</v>
      </c>
    </row>
  </sheetData>
  <pageMargins left="0.11811023622047245" right="0.11811023622047245" top="0.74803149606299213" bottom="0.74803149606299213" header="0.31496062992125984" footer="0.31496062992125984"/>
  <pageSetup scale="95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B8CFC846-CA6F-4919-959D-FD46CA38DB2C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2</vt:i4>
      </vt:variant>
    </vt:vector>
  </HeadingPairs>
  <TitlesOfParts>
    <vt:vector size="9" baseType="lpstr">
      <vt:lpstr>Hoja2</vt:lpstr>
      <vt:lpstr>Hoja3</vt:lpstr>
      <vt:lpstr>SUPERVISIÓN</vt:lpstr>
      <vt:lpstr>VIÁTICOS</vt:lpstr>
      <vt:lpstr>Hoja4</vt:lpstr>
      <vt:lpstr>Hoja5</vt:lpstr>
      <vt:lpstr>RELACION MEM</vt:lpstr>
      <vt:lpstr>Hoja2!Área_de_impresión</vt:lpstr>
      <vt:lpstr>SUPERVISIÓN!Área_de_impresión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Indira Taymar Sarabia Solano</dc:creator>
  <cp:lastModifiedBy>Liliana Villamizar Ramirez</cp:lastModifiedBy>
  <cp:lastPrinted>2019-09-16T22:35:43Z</cp:lastPrinted>
  <dcterms:created xsi:type="dcterms:W3CDTF">2019-04-02T15:16:15Z</dcterms:created>
  <dcterms:modified xsi:type="dcterms:W3CDTF">2019-09-17T15:21:28Z</dcterms:modified>
</cp:coreProperties>
</file>