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COMPUTADOR HP VANESSA\TRABAJO VIRTUAL VANESSA\CALIDAD\INDICADORES\2022\MARZO 2022\"/>
    </mc:Choice>
  </mc:AlternateContent>
  <xr:revisionPtr revIDLastSave="0" documentId="8_{F7BE82BD-5F51-4C56-BD15-E91252AA2455}" xr6:coauthVersionLast="47" xr6:coauthVersionMax="47" xr10:uidLastSave="{00000000-0000-0000-0000-000000000000}"/>
  <bookViews>
    <workbookView xWindow="-120" yWindow="-120" windowWidth="20730" windowHeight="11160" xr2:uid="{5F16D50E-9213-42CD-BA63-4D538B1B78F8}"/>
  </bookViews>
  <sheets>
    <sheet name="EJECUCION A 31 MARZO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" i="1" l="1"/>
  <c r="K31" i="1"/>
  <c r="N31" i="1" s="1"/>
  <c r="J31" i="1"/>
  <c r="M31" i="1" s="1"/>
  <c r="I31" i="1"/>
  <c r="H31" i="1"/>
  <c r="G31" i="1"/>
  <c r="F31" i="1"/>
  <c r="M30" i="1"/>
  <c r="K30" i="1"/>
  <c r="N30" i="1" s="1"/>
  <c r="J30" i="1"/>
  <c r="I30" i="1"/>
  <c r="L30" i="1" s="1"/>
  <c r="H30" i="1"/>
  <c r="G30" i="1"/>
  <c r="F30" i="1"/>
  <c r="K29" i="1"/>
  <c r="J29" i="1"/>
  <c r="M29" i="1" s="1"/>
  <c r="I29" i="1"/>
  <c r="H29" i="1"/>
  <c r="G29" i="1"/>
  <c r="F29" i="1"/>
  <c r="L29" i="1" s="1"/>
  <c r="M28" i="1"/>
  <c r="K28" i="1"/>
  <c r="N28" i="1" s="1"/>
  <c r="J28" i="1"/>
  <c r="I28" i="1"/>
  <c r="L28" i="1" s="1"/>
  <c r="H28" i="1"/>
  <c r="G28" i="1"/>
  <c r="F28" i="1"/>
  <c r="L27" i="1"/>
  <c r="K27" i="1"/>
  <c r="J27" i="1"/>
  <c r="M27" i="1" s="1"/>
  <c r="I27" i="1"/>
  <c r="H27" i="1"/>
  <c r="H25" i="1" s="1"/>
  <c r="G27" i="1"/>
  <c r="F27" i="1"/>
  <c r="N27" i="1" s="1"/>
  <c r="M26" i="1"/>
  <c r="K26" i="1"/>
  <c r="N26" i="1" s="1"/>
  <c r="J26" i="1"/>
  <c r="I26" i="1"/>
  <c r="L26" i="1" s="1"/>
  <c r="H26" i="1"/>
  <c r="G26" i="1"/>
  <c r="G25" i="1" s="1"/>
  <c r="F26" i="1"/>
  <c r="J25" i="1"/>
  <c r="M25" i="1" s="1"/>
  <c r="F25" i="1"/>
  <c r="K24" i="1"/>
  <c r="N24" i="1" s="1"/>
  <c r="G24" i="1"/>
  <c r="L23" i="1"/>
  <c r="K23" i="1"/>
  <c r="J23" i="1"/>
  <c r="M23" i="1" s="1"/>
  <c r="I23" i="1"/>
  <c r="H23" i="1"/>
  <c r="G23" i="1"/>
  <c r="F23" i="1"/>
  <c r="N23" i="1" s="1"/>
  <c r="M22" i="1"/>
  <c r="K22" i="1"/>
  <c r="N22" i="1" s="1"/>
  <c r="J22" i="1"/>
  <c r="J24" i="1" s="1"/>
  <c r="I22" i="1"/>
  <c r="L22" i="1" s="1"/>
  <c r="H22" i="1"/>
  <c r="H24" i="1" s="1"/>
  <c r="G22" i="1"/>
  <c r="F22" i="1"/>
  <c r="F24" i="1" s="1"/>
  <c r="J21" i="1"/>
  <c r="M21" i="1" s="1"/>
  <c r="F21" i="1"/>
  <c r="M20" i="1"/>
  <c r="K20" i="1"/>
  <c r="N20" i="1" s="1"/>
  <c r="J20" i="1"/>
  <c r="I20" i="1"/>
  <c r="L20" i="1" s="1"/>
  <c r="H20" i="1"/>
  <c r="G20" i="1"/>
  <c r="F20" i="1"/>
  <c r="L19" i="1"/>
  <c r="K19" i="1"/>
  <c r="J19" i="1"/>
  <c r="M19" i="1" s="1"/>
  <c r="I19" i="1"/>
  <c r="H19" i="1"/>
  <c r="H6" i="1" s="1"/>
  <c r="G19" i="1"/>
  <c r="F19" i="1"/>
  <c r="N19" i="1" s="1"/>
  <c r="M18" i="1"/>
  <c r="K18" i="1"/>
  <c r="K21" i="1" s="1"/>
  <c r="N21" i="1" s="1"/>
  <c r="J18" i="1"/>
  <c r="I18" i="1"/>
  <c r="I21" i="1" s="1"/>
  <c r="L21" i="1" s="1"/>
  <c r="H18" i="1"/>
  <c r="G18" i="1"/>
  <c r="G21" i="1" s="1"/>
  <c r="F18" i="1"/>
  <c r="J17" i="1"/>
  <c r="M17" i="1" s="1"/>
  <c r="H17" i="1"/>
  <c r="F17" i="1"/>
  <c r="M16" i="1"/>
  <c r="K16" i="1"/>
  <c r="N16" i="1" s="1"/>
  <c r="J16" i="1"/>
  <c r="I16" i="1"/>
  <c r="I17" i="1" s="1"/>
  <c r="L17" i="1" s="1"/>
  <c r="H16" i="1"/>
  <c r="G16" i="1"/>
  <c r="G7" i="1" s="1"/>
  <c r="F16" i="1"/>
  <c r="H15" i="1"/>
  <c r="M14" i="1"/>
  <c r="K14" i="1"/>
  <c r="N14" i="1" s="1"/>
  <c r="J14" i="1"/>
  <c r="I14" i="1"/>
  <c r="L14" i="1" s="1"/>
  <c r="H14" i="1"/>
  <c r="G14" i="1"/>
  <c r="G5" i="1" s="1"/>
  <c r="G8" i="1" s="1"/>
  <c r="F14" i="1"/>
  <c r="K13" i="1"/>
  <c r="K15" i="1" s="1"/>
  <c r="J13" i="1"/>
  <c r="M13" i="1" s="1"/>
  <c r="I13" i="1"/>
  <c r="I15" i="1" s="1"/>
  <c r="H13" i="1"/>
  <c r="G13" i="1"/>
  <c r="G15" i="1" s="1"/>
  <c r="F13" i="1"/>
  <c r="F15" i="1" s="1"/>
  <c r="K12" i="1"/>
  <c r="I12" i="1"/>
  <c r="G12" i="1"/>
  <c r="L11" i="1"/>
  <c r="K11" i="1"/>
  <c r="J11" i="1"/>
  <c r="J12" i="1" s="1"/>
  <c r="I11" i="1"/>
  <c r="H11" i="1"/>
  <c r="H5" i="1" s="1"/>
  <c r="H8" i="1" s="1"/>
  <c r="H32" i="1" s="1"/>
  <c r="G11" i="1"/>
  <c r="F11" i="1"/>
  <c r="F12" i="1" s="1"/>
  <c r="K10" i="1"/>
  <c r="I10" i="1"/>
  <c r="G10" i="1"/>
  <c r="K9" i="1"/>
  <c r="J9" i="1"/>
  <c r="M9" i="1" s="1"/>
  <c r="I9" i="1"/>
  <c r="H9" i="1"/>
  <c r="H10" i="1" s="1"/>
  <c r="G9" i="1"/>
  <c r="F9" i="1"/>
  <c r="L9" i="1" s="1"/>
  <c r="J7" i="1"/>
  <c r="M7" i="1" s="1"/>
  <c r="H7" i="1"/>
  <c r="F7" i="1"/>
  <c r="K6" i="1"/>
  <c r="I6" i="1"/>
  <c r="G6" i="1"/>
  <c r="J5" i="1"/>
  <c r="F5" i="1"/>
  <c r="N15" i="1" l="1"/>
  <c r="M12" i="1"/>
  <c r="L12" i="1"/>
  <c r="N12" i="1"/>
  <c r="L15" i="1"/>
  <c r="G32" i="1"/>
  <c r="M24" i="1"/>
  <c r="N9" i="1"/>
  <c r="N13" i="1"/>
  <c r="N29" i="1"/>
  <c r="K5" i="1"/>
  <c r="F6" i="1"/>
  <c r="L6" i="1" s="1"/>
  <c r="J6" i="1"/>
  <c r="I7" i="1"/>
  <c r="L7" i="1" s="1"/>
  <c r="F10" i="1"/>
  <c r="N10" i="1" s="1"/>
  <c r="J10" i="1"/>
  <c r="M10" i="1" s="1"/>
  <c r="M11" i="1"/>
  <c r="H12" i="1"/>
  <c r="L16" i="1"/>
  <c r="G17" i="1"/>
  <c r="K17" i="1"/>
  <c r="N17" i="1" s="1"/>
  <c r="N18" i="1"/>
  <c r="K25" i="1"/>
  <c r="N25" i="1" s="1"/>
  <c r="N11" i="1"/>
  <c r="L13" i="1"/>
  <c r="J15" i="1"/>
  <c r="M15" i="1" s="1"/>
  <c r="H21" i="1"/>
  <c r="I24" i="1"/>
  <c r="L24" i="1" s="1"/>
  <c r="I5" i="1"/>
  <c r="M5" i="1"/>
  <c r="K7" i="1"/>
  <c r="N7" i="1" s="1"/>
  <c r="L18" i="1"/>
  <c r="I25" i="1"/>
  <c r="L25" i="1" s="1"/>
  <c r="N6" i="1" l="1"/>
  <c r="L5" i="1"/>
  <c r="I8" i="1"/>
  <c r="M6" i="1"/>
  <c r="J8" i="1"/>
  <c r="F8" i="1"/>
  <c r="F32" i="1" s="1"/>
  <c r="L10" i="1"/>
  <c r="K8" i="1"/>
  <c r="N5" i="1"/>
  <c r="N8" i="1" l="1"/>
  <c r="K32" i="1"/>
  <c r="N32" i="1" s="1"/>
  <c r="I32" i="1"/>
  <c r="L32" i="1" s="1"/>
  <c r="L8" i="1"/>
  <c r="J32" i="1"/>
  <c r="M32" i="1" s="1"/>
  <c r="M8" i="1"/>
</calcChain>
</file>

<file path=xl/sharedStrings.xml><?xml version="1.0" encoding="utf-8"?>
<sst xmlns="http://schemas.openxmlformats.org/spreadsheetml/2006/main" count="120" uniqueCount="56">
  <si>
    <t>UNIDAD NACIONAL DE PROTECCION - UNP EJECUCION A MARZO 31 DE 2022</t>
  </si>
  <si>
    <t>UNIDAD EJECUTORA: 37-08-00  MES: MARZO 31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</si>
  <si>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</si>
  <si>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</si>
  <si>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</si>
  <si>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</si>
  <si>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</si>
  <si>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</si>
  <si>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</si>
  <si>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</si>
  <si>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</si>
  <si>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</si>
  <si>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</si>
  <si>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</si>
  <si>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</si>
  <si>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</si>
  <si>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</si>
  <si>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</si>
  <si>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</si>
  <si>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</si>
  <si>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</si>
  <si>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</si>
  <si>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</si>
  <si>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</si>
  <si>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</si>
  <si>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</si>
  <si>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</si>
  <si>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</si>
  <si>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</si>
  <si>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</si>
  <si>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</si>
  <si>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</si>
  <si>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</si>
  <si>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</si>
  <si>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</si>
  <si>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</si>
  <si>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</si>
  <si>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</si>
  <si>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</si>
  <si>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</si>
  <si>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</si>
  <si>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</si>
  <si>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</si>
  <si>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</si>
  <si>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</si>
  <si>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</si>
  <si>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</si>
  <si>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</si>
  <si>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</si>
  <si>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</si>
  <si>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</si>
  <si>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</si>
  <si>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</si>
  <si>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</si>
  <si>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>RECURSOS DEL CREDITO EXTERNO PREVIA AUTORIZACION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</si>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</sst>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Alignment="1">
      <alignment horizontal="center" vertical="center" wrapText="1"/>
    </xf>
    <xf numFmtId="0" fontId="4" fillId="0" borderId="0" xfId="1" applyFont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Border="1" applyAlignment="1">
      <alignment vertical="center" wrapText="1" readingOrder="1"/>
    </xf>
    <xf numFmtId="4" fontId="7" fillId="0" borderId="5" xfId="1" applyNumberFormat="1" applyFont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/>
    <xf numFmtId="4" fontId="4" fillId="0" borderId="0" xfId="1" applyNumberFormat="1" applyFont="1"/>
    <xf numFmtId="9" fontId="4" fillId="0" borderId="0" xfId="1" applyNumberFormat="1" applyFont="1"/>
    <xf numFmtId="0" fontId="11" fillId="0" borderId="0" xfId="1" applyFont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/>
    <xf numFmtId="10" fontId="4" fillId="0" borderId="0" xfId="1" applyNumberFormat="1" applyFont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 xr:uid="{E585200D-3ADC-4ABA-AEF3-06C522761D53}"/>
    <cellStyle name="Millares 4 7 2 7 5 2 2 2" xfId="2" xr:uid="{36F06A80-6183-4408-975C-B64585BDA6EB}"/>
    <cellStyle name="Normal" xfId="0" builtinId="0"/>
    <cellStyle name="Normal 2 4" xfId="1" xr:uid="{A40DC045-8960-4E2C-95D5-70F31FE4A4C4}"/>
    <cellStyle name="Porcentaje 2" xfId="3" xr:uid="{179225B2-9772-4FA5-9683-E70DC68DC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REPORTES/E.P.%20AGREGADA/2022/MARZO%202022/E.P.%20AGREGADA%20A%2031%20MARZO%20DE%20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COMPUTADOR%20HP%20VANESSA/TRABAJO%20VIRTUAL%20VANESSA/CALIDAD/INDICADORES/2022/ENERO%202022/EJECUCION%20PRESUPUESTAL%20A%20ENERO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MARZO 2022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13732897002</v>
          </cell>
          <cell r="Y5">
            <v>13729021876</v>
          </cell>
          <cell r="AA5">
            <v>13724943958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6270452300</v>
          </cell>
          <cell r="Y6">
            <v>6268594600</v>
          </cell>
          <cell r="AA6">
            <v>6268594600</v>
          </cell>
        </row>
        <row r="7">
          <cell r="T7">
            <v>5472900000</v>
          </cell>
          <cell r="V7">
            <v>5472900000</v>
          </cell>
          <cell r="W7">
            <v>0</v>
          </cell>
          <cell r="X7">
            <v>1276521628.28</v>
          </cell>
          <cell r="Y7">
            <v>1275131464.28</v>
          </cell>
          <cell r="AA7">
            <v>1273520306.28</v>
          </cell>
        </row>
        <row r="8">
          <cell r="T8">
            <v>983673700000</v>
          </cell>
          <cell r="V8">
            <v>964032571395.5</v>
          </cell>
          <cell r="W8">
            <v>19641128604.5</v>
          </cell>
          <cell r="X8">
            <v>806590204878.68994</v>
          </cell>
          <cell r="Y8">
            <v>128182574830.83</v>
          </cell>
          <cell r="AA8">
            <v>126917209925.41</v>
          </cell>
        </row>
        <row r="9">
          <cell r="T9">
            <v>50000000000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82856002</v>
          </cell>
          <cell r="Y10">
            <v>66869181</v>
          </cell>
          <cell r="AA10">
            <v>66869181</v>
          </cell>
        </row>
        <row r="11">
          <cell r="T11">
            <v>20983700000</v>
          </cell>
          <cell r="V11">
            <v>11915210115</v>
          </cell>
          <cell r="W11">
            <v>9068489885</v>
          </cell>
          <cell r="X11">
            <v>1642260115</v>
          </cell>
          <cell r="Y11">
            <v>714982444.5</v>
          </cell>
          <cell r="AA11">
            <v>714982444.5</v>
          </cell>
        </row>
        <row r="12">
          <cell r="T12">
            <v>1090000000</v>
          </cell>
          <cell r="V12">
            <v>1090000000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15230700000</v>
          </cell>
          <cell r="V13">
            <v>15230700000</v>
          </cell>
          <cell r="W13">
            <v>0</v>
          </cell>
          <cell r="X13">
            <v>1766355344</v>
          </cell>
          <cell r="Y13">
            <v>1766355344</v>
          </cell>
          <cell r="AA13">
            <v>1766355344</v>
          </cell>
        </row>
        <row r="14">
          <cell r="T14">
            <v>137741700000</v>
          </cell>
          <cell r="V14">
            <v>137741699999</v>
          </cell>
          <cell r="W14">
            <v>1</v>
          </cell>
          <cell r="X14">
            <v>14184034830.07</v>
          </cell>
          <cell r="Y14">
            <v>378443891</v>
          </cell>
          <cell r="AA14">
            <v>343853755</v>
          </cell>
        </row>
        <row r="15">
          <cell r="T15">
            <v>1339700000</v>
          </cell>
          <cell r="V15">
            <v>1309700000</v>
          </cell>
          <cell r="W15">
            <v>30000000</v>
          </cell>
          <cell r="X15">
            <v>252203216</v>
          </cell>
          <cell r="Y15">
            <v>252203216</v>
          </cell>
          <cell r="AA15">
            <v>252203216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1000000</v>
          </cell>
          <cell r="AA16">
            <v>1000000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0</v>
          </cell>
          <cell r="W21">
            <v>1725000000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3556228893</v>
          </cell>
          <cell r="W22">
            <v>68771107</v>
          </cell>
          <cell r="X22">
            <v>2002645043</v>
          </cell>
          <cell r="Y22">
            <v>0</v>
          </cell>
          <cell r="AA22">
            <v>0</v>
          </cell>
        </row>
        <row r="23">
          <cell r="T23">
            <v>323656437</v>
          </cell>
          <cell r="V23">
            <v>0</v>
          </cell>
          <cell r="W23">
            <v>323656437</v>
          </cell>
          <cell r="X23">
            <v>0</v>
          </cell>
          <cell r="Y23">
            <v>0</v>
          </cell>
          <cell r="AA23">
            <v>0</v>
          </cell>
        </row>
        <row r="24">
          <cell r="T24">
            <v>2826343563</v>
          </cell>
          <cell r="V24">
            <v>2550000000</v>
          </cell>
          <cell r="W24">
            <v>276343563</v>
          </cell>
          <cell r="X24">
            <v>2550000000</v>
          </cell>
          <cell r="Y24">
            <v>711482407</v>
          </cell>
          <cell r="AA24">
            <v>711482407</v>
          </cell>
        </row>
        <row r="25">
          <cell r="T25">
            <v>61907860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A 31 ENERO 202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934F-0D11-453E-B533-B244303B8B81}">
  <sheetPr>
    <pageSetUpPr fitToPage="1"/>
  </sheetPr>
  <dimension ref="A1:N39"/>
  <sheetViews>
    <sheetView tabSelected="1" zoomScaleNormal="100" workbookViewId="0">
      <selection activeCell="F32" sqref="F32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1177960700000</v>
      </c>
      <c r="G5" s="18">
        <f>G9+G11+G13+G14+G18+G20</f>
        <v>1099163966947.5</v>
      </c>
      <c r="H5" s="18">
        <f t="shared" ref="H5:K5" si="0">H9+H11+H13+H14+H18+H20</f>
        <v>28796733052.5</v>
      </c>
      <c r="I5" s="18">
        <f t="shared" si="0"/>
        <v>831614750485.96997</v>
      </c>
      <c r="J5" s="18">
        <f t="shared" si="0"/>
        <v>152256732956.60999</v>
      </c>
      <c r="K5" s="18">
        <f t="shared" si="0"/>
        <v>150985678975.19</v>
      </c>
      <c r="L5" s="19">
        <f t="shared" ref="L5:L32" si="1">+I5/F5</f>
        <v>0.70597834926578618</v>
      </c>
      <c r="M5" s="19">
        <f t="shared" ref="M5:M32" si="2">+J5/F5</f>
        <v>0.12925450989715531</v>
      </c>
      <c r="N5" s="19">
        <f t="shared" ref="N5:N32" si="3">+K5/F5</f>
        <v>0.12817548070592677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2649000000</v>
      </c>
      <c r="G6" s="18">
        <f t="shared" ref="G6:K6" si="4">G19</f>
        <v>0</v>
      </c>
      <c r="H6" s="18">
        <f t="shared" si="4"/>
        <v>2649000000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137741700000</v>
      </c>
      <c r="G7" s="18">
        <f t="shared" ref="G7:K7" si="5">+G16</f>
        <v>137741699999</v>
      </c>
      <c r="H7" s="18">
        <f t="shared" si="5"/>
        <v>1</v>
      </c>
      <c r="I7" s="18">
        <f t="shared" si="5"/>
        <v>14184034830.07</v>
      </c>
      <c r="J7" s="18">
        <f t="shared" si="5"/>
        <v>378443891</v>
      </c>
      <c r="K7" s="18">
        <f t="shared" si="5"/>
        <v>343853755</v>
      </c>
      <c r="L7" s="19">
        <f t="shared" si="1"/>
        <v>0.10297560455599139</v>
      </c>
      <c r="M7" s="19">
        <f t="shared" si="2"/>
        <v>2.7474896200642219E-3</v>
      </c>
      <c r="N7" s="19">
        <f t="shared" si="3"/>
        <v>2.4963664235304198E-3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" si="6">SUM(F5:F7)</f>
        <v>1318351400000</v>
      </c>
      <c r="G8" s="21">
        <f>SUM(G5:G7)</f>
        <v>1236905666946.5</v>
      </c>
      <c r="H8" s="21">
        <f>SUM(H5:H7)</f>
        <v>31445733053.5</v>
      </c>
      <c r="I8" s="21">
        <f t="shared" ref="I8:L8" si="7">SUM(I5:I7)</f>
        <v>845798785316.03992</v>
      </c>
      <c r="J8" s="21">
        <f t="shared" si="7"/>
        <v>152635176847.60999</v>
      </c>
      <c r="K8" s="21">
        <f t="shared" si="7"/>
        <v>151329532730.19</v>
      </c>
      <c r="L8" s="23">
        <f t="shared" si="1"/>
        <v>0.64155792250536536</v>
      </c>
      <c r="M8" s="23">
        <f t="shared" si="2"/>
        <v>0.11577730857464101</v>
      </c>
      <c r="N8" s="23">
        <f t="shared" si="3"/>
        <v>0.11478694734210469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105238400000</v>
      </c>
      <c r="H9" s="24">
        <f>SUM([1]REP_EPG034_EjecucionPresupuesta!W5:W7)</f>
        <v>0</v>
      </c>
      <c r="I9" s="24">
        <f>SUM([1]REP_EPG034_EjecucionPresupuesta!X5:X7)</f>
        <v>21279870930.279999</v>
      </c>
      <c r="J9" s="24">
        <f>SUM([1]REP_EPG034_EjecucionPresupuesta!Y5:Y7)</f>
        <v>21272747940.279999</v>
      </c>
      <c r="K9" s="24">
        <f>SUM([1]REP_EPG034_EjecucionPresupuesta!AA5:AA7)</f>
        <v>21267058864.279999</v>
      </c>
      <c r="L9" s="19">
        <f t="shared" si="1"/>
        <v>0.20220633276712682</v>
      </c>
      <c r="M9" s="19">
        <f t="shared" si="2"/>
        <v>0.20213864844277374</v>
      </c>
      <c r="N9" s="19">
        <f t="shared" si="3"/>
        <v>0.20208458950611183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8">SUM(F9)</f>
        <v>105238400000</v>
      </c>
      <c r="G10" s="25">
        <f t="shared" si="8"/>
        <v>105238400000</v>
      </c>
      <c r="H10" s="25">
        <f t="shared" si="8"/>
        <v>0</v>
      </c>
      <c r="I10" s="25">
        <f t="shared" si="8"/>
        <v>21279870930.279999</v>
      </c>
      <c r="J10" s="25">
        <f t="shared" si="8"/>
        <v>21272747940.279999</v>
      </c>
      <c r="K10" s="25">
        <f t="shared" si="8"/>
        <v>21267058864.279999</v>
      </c>
      <c r="L10" s="23">
        <f t="shared" si="1"/>
        <v>0.20220633276712682</v>
      </c>
      <c r="M10" s="23">
        <f t="shared" si="2"/>
        <v>0.20213864844277374</v>
      </c>
      <c r="N10" s="23">
        <f t="shared" si="3"/>
        <v>0.20208458950611183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983673700000</v>
      </c>
      <c r="G11" s="24">
        <f>SUM([1]REP_EPG034_EjecucionPresupuesta!V8)</f>
        <v>964032571395.5</v>
      </c>
      <c r="H11" s="24">
        <f>SUM([1]REP_EPG034_EjecucionPresupuesta!W8)</f>
        <v>19641128604.5</v>
      </c>
      <c r="I11" s="24">
        <f>SUM([1]REP_EPG034_EjecucionPresupuesta!X8)</f>
        <v>806590204878.68994</v>
      </c>
      <c r="J11" s="24">
        <f>SUM([1]REP_EPG034_EjecucionPresupuesta!Y8)</f>
        <v>128182574830.83</v>
      </c>
      <c r="K11" s="24">
        <f>SUM([1]REP_EPG034_EjecucionPresupuesta!AA8)</f>
        <v>126917209925.41</v>
      </c>
      <c r="L11" s="19">
        <f t="shared" si="1"/>
        <v>0.81997740193591628</v>
      </c>
      <c r="M11" s="19">
        <f t="shared" si="2"/>
        <v>0.13031005589641159</v>
      </c>
      <c r="N11" s="19">
        <f t="shared" si="3"/>
        <v>0.12902368938542325</v>
      </c>
    </row>
    <row r="12" spans="1:14" x14ac:dyDescent="0.25">
      <c r="A12" s="25" t="s">
        <v>34</v>
      </c>
      <c r="B12" s="26"/>
      <c r="C12" s="26"/>
      <c r="D12" s="26"/>
      <c r="E12" s="25"/>
      <c r="F12" s="25">
        <f t="shared" ref="F12:K12" si="9">SUM(F11:F11)</f>
        <v>983673700000</v>
      </c>
      <c r="G12" s="25">
        <f t="shared" si="9"/>
        <v>964032571395.5</v>
      </c>
      <c r="H12" s="25">
        <f t="shared" si="9"/>
        <v>19641128604.5</v>
      </c>
      <c r="I12" s="25">
        <f t="shared" si="9"/>
        <v>806590204878.68994</v>
      </c>
      <c r="J12" s="25">
        <f t="shared" si="9"/>
        <v>128182574830.83</v>
      </c>
      <c r="K12" s="25">
        <f t="shared" si="9"/>
        <v>126917209925.41</v>
      </c>
      <c r="L12" s="23">
        <f t="shared" si="1"/>
        <v>0.81997740193591628</v>
      </c>
      <c r="M12" s="23">
        <f t="shared" si="2"/>
        <v>0.13031005589641159</v>
      </c>
      <c r="N12" s="23">
        <f t="shared" si="3"/>
        <v>0.12902368938542325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1090000000</v>
      </c>
      <c r="G13" s="24">
        <f>SUM([1]REP_EPG034_EjecucionPresupuesta!V12)</f>
        <v>1090000000</v>
      </c>
      <c r="H13" s="24">
        <f>SUM([1]REP_EPG034_EjecucionPresupuesta!W12)</f>
        <v>0</v>
      </c>
      <c r="I13" s="24">
        <f>SUM([1]REP_EPG034_EjecucionPresupuesta!X12)</f>
        <v>0</v>
      </c>
      <c r="J13" s="24">
        <f>SUM([1]REP_EPG034_EjecucionPresupuesta!Y12)</f>
        <v>0</v>
      </c>
      <c r="K13" s="24">
        <f>SUM([1]REP_EPG034_EjecucionPresupuesta!AA12)</f>
        <v>0</v>
      </c>
      <c r="L13" s="19">
        <f t="shared" si="1"/>
        <v>0</v>
      </c>
      <c r="M13" s="19">
        <f t="shared" si="2"/>
        <v>0</v>
      </c>
      <c r="N13" s="19">
        <f t="shared" si="3"/>
        <v>0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86553300000</v>
      </c>
      <c r="G14" s="24">
        <f>[1]REP_EPG034_EjecucionPresupuesta!V9+[1]REP_EPG034_EjecucionPresupuesta!V10+[1]REP_EPG034_EjecucionPresupuesta!V11+[1]REP_EPG034_EjecucionPresupuesta!V13</f>
        <v>27482295552</v>
      </c>
      <c r="H14" s="24">
        <f>[1]REP_EPG034_EjecucionPresupuesta!W9+[1]REP_EPG034_EjecucionPresupuesta!W10+[1]REP_EPG034_EjecucionPresupuesta!W11+[1]REP_EPG034_EjecucionPresupuesta!W13</f>
        <v>9071004448</v>
      </c>
      <c r="I14" s="24">
        <f>[1]REP_EPG034_EjecucionPresupuesta!X9+[1]REP_EPG034_EjecucionPresupuesta!X10+[1]REP_EPG034_EjecucionPresupuesta!X11+[1]REP_EPG034_EjecucionPresupuesta!X13</f>
        <v>3491471461</v>
      </c>
      <c r="J14" s="24">
        <f>[1]REP_EPG034_EjecucionPresupuesta!Y9+[1]REP_EPG034_EjecucionPresupuesta!Y10+[1]REP_EPG034_EjecucionPresupuesta!Y11+[1]REP_EPG034_EjecucionPresupuesta!Y13</f>
        <v>2548206969.5</v>
      </c>
      <c r="K14" s="24">
        <f>[1]REP_EPG034_EjecucionPresupuesta!AA9+[1]REP_EPG034_EjecucionPresupuesta!AA10+[1]REP_EPG034_EjecucionPresupuesta!AA11+[1]REP_EPG034_EjecucionPresupuesta!AA13</f>
        <v>2548206969.5</v>
      </c>
      <c r="L14" s="19">
        <f t="shared" si="1"/>
        <v>4.033897564853102E-2</v>
      </c>
      <c r="M14" s="19">
        <f t="shared" si="2"/>
        <v>2.9440899070283858E-2</v>
      </c>
      <c r="N14" s="19">
        <f t="shared" si="3"/>
        <v>2.9440899070283858E-2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10">SUM(F13:F14)</f>
        <v>87643300000</v>
      </c>
      <c r="G15" s="27">
        <f t="shared" si="10"/>
        <v>28572295552</v>
      </c>
      <c r="H15" s="27">
        <f t="shared" si="10"/>
        <v>9071004448</v>
      </c>
      <c r="I15" s="27">
        <f t="shared" si="10"/>
        <v>3491471461</v>
      </c>
      <c r="J15" s="27">
        <f t="shared" si="10"/>
        <v>2548206969.5</v>
      </c>
      <c r="K15" s="27">
        <f t="shared" si="10"/>
        <v>2548206969.5</v>
      </c>
      <c r="L15" s="23">
        <f t="shared" si="1"/>
        <v>3.983728888574483E-2</v>
      </c>
      <c r="M15" s="23">
        <f t="shared" si="2"/>
        <v>2.9074749233540954E-2</v>
      </c>
      <c r="N15" s="23">
        <f t="shared" si="3"/>
        <v>2.9074749233540954E-2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137741700000</v>
      </c>
      <c r="G16" s="28">
        <f>SUM([1]REP_EPG034_EjecucionPresupuesta!V14)</f>
        <v>137741699999</v>
      </c>
      <c r="H16" s="28">
        <f>SUM([1]REP_EPG034_EjecucionPresupuesta!W14)</f>
        <v>1</v>
      </c>
      <c r="I16" s="28">
        <f>SUM([1]REP_EPG034_EjecucionPresupuesta!X14)</f>
        <v>14184034830.07</v>
      </c>
      <c r="J16" s="28">
        <f>SUM([1]REP_EPG034_EjecucionPresupuesta!Y14)</f>
        <v>378443891</v>
      </c>
      <c r="K16" s="28">
        <f>SUM([1]REP_EPG034_EjecucionPresupuesta!AA14)</f>
        <v>343853755</v>
      </c>
      <c r="L16" s="19">
        <f t="shared" si="1"/>
        <v>0.10297560455599139</v>
      </c>
      <c r="M16" s="19">
        <f t="shared" si="2"/>
        <v>2.7474896200642219E-3</v>
      </c>
      <c r="N16" s="19">
        <f t="shared" si="3"/>
        <v>2.4963664235304198E-3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1">SUM(F16)</f>
        <v>137741700000</v>
      </c>
      <c r="G17" s="27">
        <f t="shared" si="11"/>
        <v>137741699999</v>
      </c>
      <c r="H17" s="27">
        <f t="shared" si="11"/>
        <v>1</v>
      </c>
      <c r="I17" s="27">
        <f t="shared" si="11"/>
        <v>14184034830.07</v>
      </c>
      <c r="J17" s="27">
        <f t="shared" si="11"/>
        <v>378443891</v>
      </c>
      <c r="K17" s="27">
        <f t="shared" si="11"/>
        <v>343853755</v>
      </c>
      <c r="L17" s="23">
        <f t="shared" si="1"/>
        <v>0.10297560455599139</v>
      </c>
      <c r="M17" s="23">
        <f t="shared" si="2"/>
        <v>2.7474896200642219E-3</v>
      </c>
      <c r="N17" s="23">
        <f t="shared" si="3"/>
        <v>2.4963664235304198E-3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1309700000</v>
      </c>
      <c r="H18" s="28">
        <f>SUM([1]REP_EPG034_EjecucionPresupuesta!W15)</f>
        <v>30000000</v>
      </c>
      <c r="I18" s="28">
        <f>SUM([1]REP_EPG034_EjecucionPresupuesta!X15)</f>
        <v>252203216</v>
      </c>
      <c r="J18" s="28">
        <f>SUM([1]REP_EPG034_EjecucionPresupuesta!Y15)</f>
        <v>252203216</v>
      </c>
      <c r="K18" s="28">
        <f>SUM([1]REP_EPG034_EjecucionPresupuesta!AA15)</f>
        <v>252203216</v>
      </c>
      <c r="L18" s="19">
        <f t="shared" si="1"/>
        <v>0.18825350153019332</v>
      </c>
      <c r="M18" s="19">
        <f t="shared" si="2"/>
        <v>0.18825350153019332</v>
      </c>
      <c r="N18" s="19">
        <f t="shared" si="3"/>
        <v>0.18825350153019332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11000000</v>
      </c>
      <c r="H20" s="28">
        <f>[1]REP_EPG034_EjecucionPresupuesta!W16+[1]REP_EPG034_EjecucionPresupuesta!W18</f>
        <v>54600000</v>
      </c>
      <c r="I20" s="28">
        <f>[1]REP_EPG034_EjecucionPresupuesta!X16+[1]REP_EPG034_EjecucionPresupuesta!X18</f>
        <v>1000000</v>
      </c>
      <c r="J20" s="28">
        <f>[1]REP_EPG034_EjecucionPresupuesta!Y16+[1]REP_EPG034_EjecucionPresupuesta!Y18</f>
        <v>1000000</v>
      </c>
      <c r="K20" s="28">
        <f>[1]REP_EPG034_EjecucionPresupuesta!AA16+[1]REP_EPG034_EjecucionPresupuesta!AA18</f>
        <v>1000000</v>
      </c>
      <c r="L20" s="19">
        <f t="shared" si="1"/>
        <v>1.524390243902439E-2</v>
      </c>
      <c r="M20" s="19">
        <f t="shared" si="2"/>
        <v>1.524390243902439E-2</v>
      </c>
      <c r="N20" s="19">
        <f t="shared" si="3"/>
        <v>1.524390243902439E-2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2">SUM(F18:F20)</f>
        <v>4054300000</v>
      </c>
      <c r="G21" s="27">
        <f t="shared" si="12"/>
        <v>1320700000</v>
      </c>
      <c r="H21" s="27">
        <f t="shared" si="12"/>
        <v>2733600000</v>
      </c>
      <c r="I21" s="27">
        <f t="shared" si="12"/>
        <v>253203216</v>
      </c>
      <c r="J21" s="27">
        <f t="shared" si="12"/>
        <v>253203216</v>
      </c>
      <c r="K21" s="27">
        <f t="shared" si="12"/>
        <v>253203216</v>
      </c>
      <c r="L21" s="23">
        <f t="shared" si="1"/>
        <v>6.2453004464395827E-2</v>
      </c>
      <c r="M21" s="23">
        <f t="shared" si="2"/>
        <v>6.2453004464395827E-2</v>
      </c>
      <c r="N21" s="23">
        <f t="shared" si="3"/>
        <v>6.2453004464395827E-2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0</v>
      </c>
      <c r="H22" s="30">
        <f>SUM([1]REP_EPG034_EjecucionPresupuesta!W19)</f>
        <v>8828110870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si="1"/>
        <v>0</v>
      </c>
      <c r="M22" s="19">
        <f t="shared" si="2"/>
        <v>0</v>
      </c>
      <c r="N22" s="19">
        <f t="shared" si="3"/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0</v>
      </c>
      <c r="H23" s="30">
        <f>SUM([1]REP_EPG034_EjecucionPresupuesta!W20)</f>
        <v>2436100754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 t="shared" si="1"/>
        <v>0</v>
      </c>
      <c r="M23" s="19">
        <f t="shared" si="2"/>
        <v>0</v>
      </c>
      <c r="N23" s="19">
        <f t="shared" si="3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SUM(F22:F23)</f>
        <v>11264211624</v>
      </c>
      <c r="G24" s="27">
        <f t="shared" ref="G24:K24" si="13">SUM(G22:G23)</f>
        <v>0</v>
      </c>
      <c r="H24" s="27">
        <f t="shared" si="13"/>
        <v>11264211624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3">
        <f t="shared" si="1"/>
        <v>0</v>
      </c>
      <c r="M24" s="23">
        <f t="shared" si="2"/>
        <v>0</v>
      </c>
      <c r="N24" s="23">
        <f t="shared" si="3"/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>SUM(F26:F31)</f>
        <v>9000000000</v>
      </c>
      <c r="G25" s="27">
        <f t="shared" ref="G25:K25" si="14">SUM(G26:G31)</f>
        <v>6106228893</v>
      </c>
      <c r="H25" s="27">
        <f t="shared" si="14"/>
        <v>2393771107</v>
      </c>
      <c r="I25" s="27">
        <f t="shared" si="14"/>
        <v>4552645043</v>
      </c>
      <c r="J25" s="27">
        <f t="shared" si="14"/>
        <v>711482407</v>
      </c>
      <c r="K25" s="27">
        <f t="shared" si="14"/>
        <v>711482407</v>
      </c>
      <c r="L25" s="23">
        <f t="shared" si="1"/>
        <v>0.50584944922222219</v>
      </c>
      <c r="M25" s="23">
        <f t="shared" si="2"/>
        <v>7.9053600777777774E-2</v>
      </c>
      <c r="N25" s="23">
        <f t="shared" si="3"/>
        <v>7.9053600777777774E-2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0</v>
      </c>
      <c r="H26" s="24">
        <f>SUM([1]REP_EPG034_EjecucionPresupuesta!W21)</f>
        <v>1725000000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3556228893</v>
      </c>
      <c r="H27" s="24">
        <f>SUM([1]REP_EPG034_EjecucionPresupuesta!W22)</f>
        <v>68771107</v>
      </c>
      <c r="I27" s="24">
        <f>SUM([1]REP_EPG034_EjecucionPresupuesta!X22)</f>
        <v>2002645043</v>
      </c>
      <c r="J27" s="24">
        <f>SUM([1]REP_EPG034_EjecucionPresupuesta!Y22)</f>
        <v>0</v>
      </c>
      <c r="K27" s="24">
        <f>SUM([1]REP_EPG034_EjecucionPresupuesta!AA22)</f>
        <v>0</v>
      </c>
      <c r="L27" s="19">
        <f t="shared" si="1"/>
        <v>0.55245380496551721</v>
      </c>
      <c r="M27" s="19">
        <f t="shared" si="2"/>
        <v>0</v>
      </c>
      <c r="N27" s="19">
        <f t="shared" si="3"/>
        <v>0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0</v>
      </c>
      <c r="H28" s="24">
        <f>SUM([1]REP_EPG034_EjecucionPresupuesta!W23)</f>
        <v>323656437</v>
      </c>
      <c r="I28" s="24">
        <f>SUM([1]REP_EPG034_EjecucionPresupuesta!X23)</f>
        <v>0</v>
      </c>
      <c r="J28" s="24">
        <f>SUM([1]REP_EPG034_EjecucionPresupuesta!Y23)</f>
        <v>0</v>
      </c>
      <c r="K28" s="24">
        <f>SUM([1]REP_EPG034_EjecucionPresupuesta!AA23)</f>
        <v>0</v>
      </c>
      <c r="L28" s="19">
        <f t="shared" si="1"/>
        <v>0</v>
      </c>
      <c r="M28" s="19">
        <f t="shared" si="2"/>
        <v>0</v>
      </c>
      <c r="N28" s="19">
        <f t="shared" si="3"/>
        <v>0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2550000000</v>
      </c>
      <c r="H29" s="24">
        <f>SUM([1]REP_EPG034_EjecucionPresupuesta!W24)</f>
        <v>276343563</v>
      </c>
      <c r="I29" s="24">
        <f>SUM([1]REP_EPG034_EjecucionPresupuesta!X24)</f>
        <v>2550000000</v>
      </c>
      <c r="J29" s="24">
        <f>SUM([1]REP_EPG034_EjecucionPresupuesta!Y24)</f>
        <v>711482407</v>
      </c>
      <c r="K29" s="24">
        <f>SUM([1]REP_EPG034_EjecucionPresupuesta!AA24)</f>
        <v>711482407</v>
      </c>
      <c r="L29" s="19">
        <f t="shared" si="1"/>
        <v>0.90222577091559342</v>
      </c>
      <c r="M29" s="19">
        <f t="shared" si="2"/>
        <v>0.2517324561366498</v>
      </c>
      <c r="N29" s="19">
        <f t="shared" si="3"/>
        <v>0.2517324561366498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54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 t="shared" si="1"/>
        <v>0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55</v>
      </c>
      <c r="B32" s="31"/>
      <c r="C32" s="31"/>
      <c r="D32" s="31"/>
      <c r="E32" s="31"/>
      <c r="F32" s="32">
        <f>F8+F24+F25</f>
        <v>1338615611624</v>
      </c>
      <c r="G32" s="32">
        <f t="shared" ref="G32:K32" si="15">G8+G24+G25</f>
        <v>1243011895839.5</v>
      </c>
      <c r="H32" s="32">
        <f t="shared" si="15"/>
        <v>45103715784.5</v>
      </c>
      <c r="I32" s="32">
        <f t="shared" si="15"/>
        <v>850351430359.03992</v>
      </c>
      <c r="J32" s="32">
        <f t="shared" si="15"/>
        <v>153346659254.60999</v>
      </c>
      <c r="K32" s="32">
        <f t="shared" si="15"/>
        <v>152041015137.19</v>
      </c>
      <c r="L32" s="33">
        <f t="shared" si="1"/>
        <v>0.63524690954963459</v>
      </c>
      <c r="M32" s="33">
        <f t="shared" si="2"/>
        <v>0.1145561563177728</v>
      </c>
      <c r="N32" s="33">
        <f t="shared" si="3"/>
        <v>0.1135807873574213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MARZO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Desktop</dc:creator>
  <cp:lastModifiedBy>Hp Desktop</cp:lastModifiedBy>
  <dcterms:created xsi:type="dcterms:W3CDTF">2022-04-18T16:28:15Z</dcterms:created>
  <dcterms:modified xsi:type="dcterms:W3CDTF">2022-04-18T16:28:52Z</dcterms:modified>
</cp:coreProperties>
</file>