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unproteccion-my.sharepoint.com/personal/gina_diaz_unp_gov_co/Documents/Escritorio/backup compu yivana/DOCUMENTOS/PEI Y PAI 2022/INFORMES DE SEGUIMIENTO AL PAI 2022/"/>
    </mc:Choice>
  </mc:AlternateContent>
  <xr:revisionPtr revIDLastSave="41" documentId="13_ncr:1_{25806C51-057D-4FE1-87A4-F632AB7AFC2D}" xr6:coauthVersionLast="47" xr6:coauthVersionMax="47" xr10:uidLastSave="{5C540281-AFEE-4A5C-A32F-D83910E555F3}"/>
  <bookViews>
    <workbookView xWindow="-120" yWindow="-120" windowWidth="20730" windowHeight="11160" xr2:uid="{00000000-000D-0000-FFFF-FFFF00000000}"/>
  </bookViews>
  <sheets>
    <sheet name="DEP-FT-36 VX" sheetId="1" r:id="rId1"/>
  </sheets>
  <definedNames>
    <definedName name="_xlnm._FilterDatabase" localSheetId="0" hidden="1">'DEP-FT-36 VX'!$A$5:$CM$126</definedName>
    <definedName name="_xlnm.Print_Area" localSheetId="0">'DEP-FT-36 VX'!$A$1:$CM$126</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3" i="1" l="1"/>
  <c r="AO13" i="1"/>
  <c r="CK55" i="1"/>
  <c r="CK113" i="1" l="1"/>
  <c r="BM113" i="1" l="1"/>
  <c r="AO113" i="1"/>
  <c r="CK66" i="1" l="1"/>
  <c r="CL66" i="1" s="1"/>
  <c r="CK59" i="1"/>
  <c r="CK56" i="1"/>
  <c r="CK41" i="1"/>
  <c r="CK40" i="1"/>
  <c r="CK36" i="1"/>
  <c r="CK34" i="1"/>
  <c r="CK49" i="1"/>
  <c r="CK71" i="1" l="1"/>
  <c r="BN71" i="1"/>
  <c r="CL32" i="1" l="1"/>
  <c r="AO43" i="1" l="1"/>
  <c r="BM43" i="1"/>
  <c r="BM32" i="1"/>
  <c r="AO32" i="1"/>
  <c r="AO33" i="1"/>
  <c r="CK116" i="1" l="1"/>
  <c r="CL116" i="1" s="1"/>
  <c r="BN116" i="1"/>
  <c r="CK18" i="1"/>
  <c r="CL18" i="1" s="1"/>
  <c r="BN18" i="1"/>
  <c r="CL65" i="1"/>
  <c r="BM65" i="1"/>
  <c r="CL84" i="1"/>
  <c r="BN84" i="1"/>
  <c r="BM84" i="1"/>
  <c r="CL95" i="1"/>
  <c r="CK95" i="1"/>
  <c r="BM95" i="1"/>
  <c r="CL94" i="1"/>
  <c r="CK94" i="1"/>
  <c r="BM94" i="1"/>
  <c r="CK97" i="1"/>
  <c r="CL97" i="1" s="1"/>
  <c r="BN65" i="1"/>
  <c r="BN97" i="1"/>
  <c r="BN95" i="1"/>
  <c r="BN94" i="1"/>
  <c r="BM97" i="1"/>
  <c r="BN83" i="1"/>
  <c r="CK42" i="1" l="1"/>
  <c r="CL42" i="1" s="1"/>
  <c r="CL47" i="1"/>
  <c r="AP47" i="1"/>
  <c r="CK35" i="1" l="1"/>
  <c r="CL35" i="1" s="1"/>
  <c r="BN47" i="1"/>
  <c r="BN35" i="1"/>
  <c r="BM35" i="1"/>
  <c r="AP35" i="1"/>
  <c r="BN42" i="1" l="1"/>
  <c r="BM42" i="1"/>
  <c r="BN51" i="1" l="1"/>
  <c r="BN50" i="1"/>
  <c r="BN29" i="1" l="1"/>
  <c r="CK64" i="1" l="1"/>
  <c r="CL64" i="1" s="1"/>
  <c r="BN64" i="1"/>
  <c r="BM64" i="1"/>
  <c r="CK68" i="1" l="1"/>
  <c r="CL68" i="1" s="1"/>
  <c r="BN68" i="1" l="1"/>
  <c r="BM68" i="1"/>
  <c r="BN113" i="1"/>
  <c r="CL13" i="1" l="1"/>
  <c r="BN13" i="1"/>
  <c r="CL12" i="1"/>
  <c r="CK12" i="1"/>
  <c r="BN12" i="1"/>
  <c r="BM12" i="1"/>
  <c r="AP12" i="1"/>
  <c r="AO12" i="1"/>
  <c r="CK109" i="1" l="1"/>
  <c r="CL109" i="1" s="1"/>
  <c r="BM109" i="1"/>
  <c r="BN109" i="1"/>
  <c r="CL108" i="1" l="1"/>
  <c r="BN108" i="1"/>
  <c r="BM108" i="1"/>
  <c r="CK106" i="1" l="1"/>
  <c r="CL106" i="1" s="1"/>
  <c r="BN106" i="1" l="1"/>
  <c r="BM106" i="1"/>
  <c r="CL110" i="1"/>
  <c r="CL111" i="1"/>
  <c r="BM111" i="1"/>
  <c r="BN111" i="1"/>
  <c r="BM110" i="1" l="1"/>
  <c r="BN110" i="1"/>
  <c r="CK91" i="1" l="1"/>
  <c r="CL91" i="1" s="1"/>
  <c r="BN91" i="1" l="1"/>
  <c r="CK90" i="1" l="1"/>
  <c r="CL90" i="1" s="1"/>
  <c r="BN90" i="1"/>
  <c r="CK92" i="1"/>
  <c r="CL92" i="1" s="1"/>
  <c r="BN92" i="1"/>
  <c r="CK43" i="1" l="1"/>
  <c r="CL43" i="1" s="1"/>
  <c r="BN43" i="1" l="1"/>
  <c r="CK96" i="1"/>
  <c r="CL96" i="1" s="1"/>
  <c r="BN96" i="1"/>
  <c r="CK6" i="1"/>
  <c r="CL6" i="1" s="1"/>
  <c r="CK114" i="1"/>
  <c r="CL114" i="1" s="1"/>
  <c r="BN114" i="1"/>
  <c r="BN6" i="1"/>
  <c r="BM6" i="1"/>
  <c r="AO6" i="1"/>
  <c r="CK105" i="1"/>
  <c r="CL105" i="1" s="1"/>
  <c r="CK67" i="1"/>
  <c r="CL67" i="1" s="1"/>
  <c r="BN105" i="1"/>
  <c r="BN67" i="1"/>
  <c r="BM105" i="1"/>
  <c r="BM67" i="1"/>
  <c r="AO105" i="1"/>
  <c r="AO67" i="1"/>
  <c r="CK99" i="1"/>
  <c r="CL99" i="1" s="1"/>
  <c r="CK101" i="1"/>
  <c r="CL101" i="1" s="1"/>
  <c r="CK102" i="1"/>
  <c r="CL102" i="1" s="1"/>
  <c r="BM102" i="1"/>
  <c r="AO102" i="1"/>
  <c r="BM101" i="1"/>
  <c r="CK100" i="1"/>
  <c r="CL100" i="1" s="1"/>
  <c r="BM100" i="1"/>
  <c r="BN102" i="1"/>
  <c r="BN101" i="1"/>
  <c r="BN100" i="1"/>
  <c r="BN99" i="1"/>
  <c r="BM99" i="1"/>
  <c r="CK75" i="1" l="1"/>
  <c r="CK76" i="1"/>
  <c r="CL76" i="1" s="1"/>
  <c r="CK77" i="1"/>
  <c r="CL77" i="1" s="1"/>
  <c r="CK78" i="1"/>
  <c r="CL78" i="1" s="1"/>
  <c r="CK79" i="1"/>
  <c r="CL79" i="1" s="1"/>
  <c r="CK80" i="1"/>
  <c r="CL80" i="1" s="1"/>
  <c r="CL75" i="1"/>
  <c r="CK104" i="1"/>
  <c r="CL104" i="1" s="1"/>
  <c r="BN104" i="1"/>
  <c r="BN80" i="1"/>
  <c r="BN79" i="1"/>
  <c r="BN78" i="1"/>
  <c r="BN77" i="1"/>
  <c r="BN76" i="1"/>
  <c r="BN75" i="1"/>
  <c r="CL55" i="1"/>
  <c r="BN55" i="1"/>
  <c r="CK19" i="1"/>
  <c r="CL19" i="1" s="1"/>
  <c r="BN19" i="1"/>
  <c r="BM19" i="1"/>
  <c r="AP38" i="1"/>
  <c r="CK26" i="1" l="1"/>
  <c r="CL26" i="1" s="1"/>
  <c r="BM26" i="1"/>
  <c r="CK25" i="1"/>
  <c r="CL25" i="1" s="1"/>
  <c r="BM25" i="1"/>
  <c r="CK23" i="1"/>
  <c r="CL23" i="1" s="1"/>
  <c r="BM23" i="1"/>
  <c r="CK22" i="1"/>
  <c r="CL22" i="1" s="1"/>
  <c r="BM22" i="1"/>
  <c r="CK21" i="1"/>
  <c r="BM21" i="1"/>
  <c r="CL38" i="1"/>
  <c r="CL37" i="1"/>
  <c r="CL30" i="1"/>
  <c r="CL24" i="1"/>
  <c r="CL21" i="1"/>
  <c r="CK17" i="1"/>
  <c r="CL17" i="1" s="1"/>
  <c r="CK15" i="1"/>
  <c r="CL15" i="1" s="1"/>
  <c r="CK14" i="1"/>
  <c r="CL14" i="1" s="1"/>
  <c r="CK8" i="1"/>
  <c r="CL8" i="1" s="1"/>
  <c r="BM17" i="1"/>
  <c r="BN38" i="1" l="1"/>
  <c r="BN37" i="1"/>
  <c r="BN30" i="1"/>
  <c r="BN26" i="1"/>
  <c r="BN25" i="1"/>
  <c r="BN24" i="1"/>
  <c r="BN23" i="1"/>
  <c r="BN22" i="1"/>
  <c r="BN21" i="1"/>
  <c r="BN17" i="1"/>
  <c r="BN15" i="1"/>
  <c r="BM15" i="1"/>
  <c r="BN14" i="1"/>
  <c r="BM14" i="1"/>
  <c r="BN8" i="1"/>
  <c r="CL56" i="1"/>
  <c r="CL63" i="1"/>
  <c r="CK63" i="1"/>
  <c r="AO66" i="1"/>
  <c r="BM66" i="1"/>
  <c r="BM63" i="1"/>
  <c r="AO63" i="1"/>
  <c r="BM59" i="1"/>
  <c r="AO59" i="1"/>
  <c r="AO56" i="1"/>
  <c r="BM56" i="1"/>
  <c r="BM41" i="1"/>
  <c r="AO41" i="1"/>
  <c r="BM40" i="1"/>
  <c r="AO40" i="1"/>
  <c r="BM36" i="1"/>
  <c r="AO36" i="1"/>
  <c r="AO34" i="1"/>
  <c r="BM34" i="1"/>
  <c r="BM49" i="1"/>
  <c r="CL31" i="1"/>
  <c r="BM33" i="1" l="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AO31" i="1"/>
  <c r="CL10" i="1"/>
  <c r="CK10" i="1"/>
  <c r="BM10" i="1"/>
  <c r="BR10" i="1"/>
  <c r="BQ10" i="1"/>
  <c r="BP10" i="1"/>
  <c r="BO10" i="1"/>
  <c r="AT10" i="1"/>
  <c r="AS10" i="1"/>
  <c r="AR10" i="1"/>
  <c r="AQ10" i="1"/>
  <c r="AO10" i="1"/>
  <c r="CL36" i="1" l="1"/>
  <c r="CL40" i="1"/>
  <c r="CL41" i="1"/>
  <c r="AP40" i="1"/>
  <c r="BN31" i="1"/>
  <c r="CL49" i="1"/>
  <c r="AO49" i="1"/>
  <c r="CL34" i="1"/>
  <c r="CK33" i="1"/>
  <c r="BN63" i="1"/>
  <c r="AN11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tc={558850F1-451F-4C73-AAAE-77C5584A45AA}</author>
    <author>tc={F9C7F956-3325-46C2-A4CD-4E457A561C7A}</author>
    <author>tc={C8F4995C-B5A6-412B-85FB-33DE72E71CB1}</author>
    <author>tc={997AB4C1-129F-4025-8F3E-5F80D074108A}</author>
    <author>tc={99749784-C6AD-472C-BFFE-DF4FB4F0390C}</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S39" authorId="2"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6" authorId="3" shapeId="0" xr:uid="{558850F1-451F-4C73-AAAE-77C5584A45A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S94" authorId="4"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95" authorId="5"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98" authorId="6"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103" authorId="7" shapeId="0" xr:uid="{99749784-C6AD-472C-BFFE-DF4FB4F039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rerpote segun aprobación de la Coordiandora GPIGI CE del 06 mayo 2022</t>
      </text>
    </comment>
  </commentList>
</comments>
</file>

<file path=xl/sharedStrings.xml><?xml version="1.0" encoding="utf-8"?>
<sst xmlns="http://schemas.openxmlformats.org/spreadsheetml/2006/main" count="1872" uniqueCount="662">
  <si>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</si>
  <si>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</si>
  <si>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</si>
  <si>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</si>
  <si>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</si>
  <si>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</si>
  <si>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</si>
  <si>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</si>
  <si>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</si>
  <si>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</si>
  <si>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</si>
  <si>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</si>
  <si>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</si>
  <si>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</si>
  <si>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</si>
  <si>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</si>
  <si>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</si>
  <si>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</si>
  <si>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</si>
  <si>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</si>
  <si>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</si>
  <si>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</si>
  <si>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</si>
  <si>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</si>
  <si>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</si>
  <si>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</si>
  <si>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</si>
  <si>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</si>
  <si>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</si>
  <si>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</si>
  <si>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</si>
  <si>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</si>
  <si>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</si>
  <si>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</si>
  <si>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</si>
  <si>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</si>
  <si>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</si>
  <si>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</si>
  <si>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</si>
  <si>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</si>
  <si>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</si>
  <si>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</si>
  <si>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</si>
  <si>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</si>
  <si>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</si>
  <si>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</si>
  <si>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</si>
  <si>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</si>
  <si>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</si>
  <si>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</si>
  <si>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</si>
  <si>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</si>
  <si>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</si>
  <si>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</si>
  <si>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</si>
  <si>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</si>
  <si>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</si>
  <si>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</si>
  <si>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</si>
  <si>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</si>
  <si>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</si>
  <si>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</si>
  <si>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</si>
  <si>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</si>
  <si>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</si>
  <si>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</si>
  <si>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</si>
  <si>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</si>
  <si>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</si>
  <si>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</si>
  <si>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</si>
  <si>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</si>
  <si>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</si>
  <si>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</si>
  <si>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</si>
  <si>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</si>
  <si>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</si>
  <si>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</si>
  <si>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</si>
  <si>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</si>
  <si>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</si>
  <si>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</si>
  <si>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</si>
  <si>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</si>
  <si>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</si>
  <si>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</si>
  <si>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</si>
  <si>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</si>
  <si>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</si>
  <si>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</si>
  <si>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</si>
  <si>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</si>
  <si>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</si>
  <si>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</si>
  <si>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</si>
  <si>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</si>
  <si>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</si>
  <si>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</si>
  <si>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</si>
  <si>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</si>
  <si>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</si>
  <si>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</si>
  <si>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</si>
  <si>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</si>
  <si>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</si>
  <si>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</si>
  <si>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</si>
  <si>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</si>
  <si>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</si>
  <si>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</si>
  <si>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</si>
  <si>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</si>
  <si>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</si>
  <si>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</si>
  <si>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</si>
  <si>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</si>
  <si>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</si>
  <si>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</si>
  <si>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</si>
  <si>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</si>
  <si>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</si>
  <si>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</si>
  <si>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</si>
  <si>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</si>
  <si>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</si>
  <si>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</si>
  <si>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</si>
  <si>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</si>
  <si>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</si>
  <si>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</si>
  <si>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</si>
  <si>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</si>
  <si>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</si>
  <si>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</si>
  <si>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</si>
  <si>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</si>
  <si>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</si>
  <si>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</si>
  <si>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</si>
  <si>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</si>
  <si>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</si>
  <si>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</si>
  <si>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</si>
  <si>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</si>
  <si>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</si>
  <si>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</si>
  <si>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</si>
  <si>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</si>
  <si>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</si>
  <si>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</si>
  <si>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</si>
  <si>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</si>
  <si>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</si>
  <si>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</si>
  <si>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</si>
  <si>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</si>
  <si>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</si>
  <si>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</si>
  <si>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</si>
  <si>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</si>
  <si>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</si>
  <si>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</si>
  <si>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</si>
  <si>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</si>
  <si>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</si>
  <si>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</si>
  <si>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</si>
  <si>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</si>
  <si>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</si>
  <si>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</si>
  <si>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</si>
  <si>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</si>
  <si>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</si>
  <si>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</si>
  <si>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</si>
  <si>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</si>
  <si>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</si>
  <si>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</si>
  <si>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</si>
  <si>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</si>
  <si>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</si>
  <si>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</si>
  <si>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</si>
  <si>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</si>
  <si>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</si>
  <si>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</si>
  <si>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</si>
  <si>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</si>
  <si>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</si>
  <si>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</si>
  <si>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</si>
  <si>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</si>
  <si>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</si>
  <si>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</si>
  <si>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</si>
  <si>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</si>
  <si>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</si>
  <si>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</si>
  <si>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</si>
  <si>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</si>
  <si>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</si>
  <si>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</si>
  <si>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</si>
  <si>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</si>
  <si>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</si>
  <si>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</si>
  <si>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</si>
  <si>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</si>
  <si>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</si>
  <si>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</si>
  <si>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</si>
  <si>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</si>
  <si>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</si>
  <si>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</si>
  <si>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</si>
  <si>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</si>
  <si>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</si>
  <si>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</si>
  <si>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</si>
  <si>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</si>
  <si>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</si>
  <si>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</si>
  <si>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</si>
  <si>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</si>
  <si>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</si>
  <si>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</si>
  <si>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</si>
  <si>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</si>
  <si>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</si>
  <si>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</si>
  <si>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</si>
  <si>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</si>
  <si>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</si>
  <si>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</si>
  <si>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</si>
  <si>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</si>
  <si>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</si>
  <si>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</si>
  <si>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</si>
  <si>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</si>
  <si>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</si>
  <si>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</si>
  <si>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</si>
  <si>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</si>
  <si>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</si>
  <si>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</si>
  <si>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</si>
  <si>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</si>
  <si>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</si>
  <si>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</si>
  <si>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</si>
  <si>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</si>
  <si>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</si>
  <si>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</si>
  <si>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</si>
  <si>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</si>
  <si>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</si>
  <si>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</si>
  <si>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</si>
  <si>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</si>
  <si>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</si>
  <si>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</si>
  <si>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</si>
  <si>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</si>
  <si>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</si>
  <si>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</si>
  <si>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</si>
  <si>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</si>
  <si>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</si>
  <si>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</si>
  <si>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</si>
  <si>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</si>
  <si>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</si>
  <si>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</si>
  <si>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</si>
  <si>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</si>
  <si>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</si>
  <si>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</si>
  <si>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</si>
  <si>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</si>
  <si>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</si>
  <si>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</si>
  <si>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</si>
  <si>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</si>
  <si>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</si>
  <si>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</si>
  <si>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</si>
  <si>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</si>
  <si>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</si>
  <si>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</si>
  <si>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</si>
  <si>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</si>
  <si>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</si>
  <si>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</si>
  <si>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</si>
  <si>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</si>
  <si>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</si>
  <si>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</si>
  <si>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</si>
  <si>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</si>
  <si>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</si>
  <si>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</si>
  <si>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</si>
  <si>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</si>
  <si>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</si>
  <si>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</si>
  <si>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</si>
  <si>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</si>
  <si>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</si>
  <si>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</si>
  <si>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</si>
  <si>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</si>
  <si>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</si>
  <si>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</si>
  <si>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</si>
  <si>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</si>
  <si>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</si>
  <si>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</si>
  <si>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</si>
  <si>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</si>
  <si>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</si>
  <si>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</si>
  <si>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</si>
  <si>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</si>
  <si>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</si>
  <si>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</si>
  <si>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</si>
  <si>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</si>
  <si>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</si>
  <si>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</si>
  <si>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</si>
  <si>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</si>
  <si>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</si>
  <si>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</si>
  <si>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</si>
  <si>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</si>
  <si>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</si>
  <si>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</si>
  <si>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</si>
  <si>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</si>
  <si>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</si>
  <si>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</si>
  <si>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</si>
  <si>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</si>
  <si>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</si>
  <si>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</si>
  <si>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</si>
  <si>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</si>
  <si>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</si>
  <si>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</si>
  <si>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</si>
  <si>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</si>
  <si>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</si>
  <si>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</si>
  <si>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</si>
  <si>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</si>
  <si>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</si>
  <si>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</si>
  <si>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</si>
  <si>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</si>
  <si>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</si>
  <si>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</si>
  <si>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</si>
  <si>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</si>
  <si>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</si>
  <si>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</si>
  <si>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</si>
  <si>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</si>
  <si>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</si>
  <si>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</si>
  <si>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</si>
  <si>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</si>
  <si>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</si>
  <si>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</si>
  <si>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</si>
  <si>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</si>
  <si>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</si>
  <si>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</si>
  <si>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</si>
  <si>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</si>
  <si>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</si>
  <si>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</si>
  <si>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</si>
  <si>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</si>
  <si>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</si>
  <si>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</si>
  <si>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</si>
  <si>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</si>
  <si>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</si>
  <si>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</si>
  <si>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</si>
  <si>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</si>
  <si>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</si>
  <si>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</si>
  <si>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</si>
  <si>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</si>
  <si>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</si>
  <si>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</si>
  <si>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</si>
  <si>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</si>
  <si>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</si>
  <si>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</si>
  <si>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</si>
  <si>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</si>
  <si>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</si>
  <si>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</si>
  <si>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</si>
  <si>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</si>
  <si>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</si>
  <si>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</si>
  <si>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</si>
  <si>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</si>
  <si>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</si>
  <si>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</si>
  <si>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</si>
  <si>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</si>
  <si>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</si>
  <si>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</si>
  <si>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</si>
  <si>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</si>
  <si>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</si>
  <si>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</si>
  <si>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</si>
  <si>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</si>
  <si>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</si>
  <si>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</si>
  <si>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</si>
  <si>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</si>
  <si>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</si>
  <si>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</si>
  <si>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</si>
  <si>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</si>
  <si>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</si>
  <si>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</si>
  <si>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</si>
  <si>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</si>
  <si>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</si>
  <si>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</si>
  <si>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</si>
  <si>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</si>
  <si>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</si>
  <si>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</si>
  <si>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</si>
  <si>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</si>
  <si>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</si>
  <si>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</si>
  <si>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</si>
  <si>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</si>
  <si>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</si>
  <si>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</si>
  <si>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</si>
  <si>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</si>
  <si>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</si>
  <si>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</si>
  <si>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</si>
  <si>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</si>
  <si>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</si>
  <si>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</si>
  <si>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</si>
  <si>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</si>
  <si>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</si>
  <si>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</si>
  <si>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</si>
  <si>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</si>
  <si>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</si>
  <si>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</si>
  <si>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</si>
  <si>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</si>
  <si>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</si>
  <si>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</si>
  <si>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</si>
  <si>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</si>
  <si>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</si>
  <si>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</si>
  <si>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</si>
  <si>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</si>
  <si>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</si>
  <si>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</si>
  <si>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</si>
  <si>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</si>
  <si>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</si>
  <si>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</si>
  <si>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</si>
  <si>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</si>
  <si>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</si>
  <si>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</si>
  <si>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</si>
  <si>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</si>
  <si>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</si>
  <si>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</si>
  <si>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</si>
  <si>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</si>
  <si>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</si>
  <si>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</si>
  <si>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</si>
  <si>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</si>
  <si>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</si>
  <si>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</si>
  <si>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</si>
  <si>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</si>
  <si>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</si>
  <si>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</si>
  <si>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</si>
  <si>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</si>
  <si>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</si>
  <si>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</si>
  <si>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</si>
  <si>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</si>
  <si>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</si>
  <si>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</si>
  <si>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</si>
  <si>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</si>
  <si>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</si>
  <si>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</si>
  <si>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</si>
  <si>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</si>
  <si>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</si>
  <si>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</si>
  <si>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</si>
  <si>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</si>
  <si>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</si>
  <si>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</si>
  <si>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</si>
  <si>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</si>
  <si>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</si>
  <si>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</si>
  <si>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</si>
  <si>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</si>
  <si>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</si>
  <si>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</si>
  <si>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</si>
  <si>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</si>
  <si>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</si>
  <si>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</si>
  <si>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</si>
  <si>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</si>
  <si>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</si>
  <si>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</si>
  <si>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</si>
  <si>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</si>
  <si>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</si>
  <si>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</si>
  <si>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</si>
  <si>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</si>
  <si>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</si>
  <si>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</si>
  <si>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</si>
  <si>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</si>
  <si>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</si>
  <si>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</si>
  <si>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</si>
  <si>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</si>
  <si>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</si>
  <si>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</si>
  <si>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</si>
  <si>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</si>
  <si>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</si>
  <si>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</si>
  <si>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</si>
  <si>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</si>
  <si>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</si>
  <si>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</si>
  <si>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</si>
  <si>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</si>
  <si>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</si>
  <si>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</si>
  <si>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</si>
  <si>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</si>
  <si>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</si>
  <si>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</si>
  <si>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</si>
  <si>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</si>
  <si>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</si>
  <si>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</si>
  <si>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</si>
  <si>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</si>
  <si>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</si>
  <si>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</si>
  <si>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</si>
  <si>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</si>
  <si>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</si>
  <si>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</si>
  <si>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</si>
  <si>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</si>
  <si>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</si>
  <si>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</si>
  <si>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</si>
  <si>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</si>
  <si>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</si>
  <si>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</si>
  <si>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</si>
  <si>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</si>
  <si>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</si>
  <si>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</si>
  <si>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</si>
  <si>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</si>
  <si>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</si>
  <si>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</si>
  <si>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</si>
  <si>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</si>
  <si>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</si>
  <si>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</si>
  <si>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</si>
  <si>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</si>
  <si>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</si>
  <si>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</si>
  <si>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</si>
  <si>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</si>
  <si>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</si>
  <si>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</si>
  <si>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</si>
  <si>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</si>
  <si>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</si>
  <si>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</si>
  <si>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</si>
  <si>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</si>
  <si>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</si>
  <si>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</si>
  <si>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</si>
  <si>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</si>
  <si>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</si>
  <si>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</si>
  <si>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</si>
  <si>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</si>
  <si>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</si>
  <si>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</si>
  <si>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</si>
  <si>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</si>
  <si>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</si>
  <si>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</si>
  <si>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</si>
  <si>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</si>
  <si>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</si>
  <si>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</si>
  <si>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</si>
  <si>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</si>
  <si>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</si>
  <si>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</si>
  <si>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</si>
  <si>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</si>
  <si>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</si>
  <si>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</si>
  <si>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</si>
  <si>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</si>
  <si>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</si>
  <si>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</si>
  <si>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</si>
  <si>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</si>
  <si>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</si>
  <si>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</si>
  <si>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</si>
  <si>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</si>
  <si>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</si>
  <si>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</si>
  <si>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</si>
  <si>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</si>
  <si>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</si>
  <si>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</si>
  <si>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</si>
  <si>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</si>
  <si>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</si>
  <si>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16.66%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</si>
</sst>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cellStyleXfs>
  <cellXfs count="283">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7" fillId="0" borderId="4"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0" fontId="7" fillId="0" borderId="2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0" fontId="7" fillId="18" borderId="4" xfId="0" applyFont="1" applyFill="1" applyBorder="1" applyAlignment="1">
      <alignment horizontal="center" vertical="center" wrapText="1"/>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0" fontId="6" fillId="0" borderId="2"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12"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10" fontId="6" fillId="0" borderId="1" xfId="1" applyNumberFormat="1" applyFont="1" applyBorder="1" applyAlignment="1">
      <alignment horizontal="left" vertical="center" wrapText="1" indent="2"/>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10" fontId="6" fillId="0" borderId="6" xfId="0" applyNumberFormat="1" applyFont="1" applyBorder="1" applyAlignment="1">
      <alignment horizontal="center" vertical="center" wrapText="1"/>
    </xf>
    <xf numFmtId="9" fontId="6"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7" fillId="0" borderId="6" xfId="1"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6" fillId="12" borderId="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cellXfs>
  <cellStyles count="7">
    <cellStyle name="Millares [0]" xfId="2" builtinId="6"/>
    <cellStyle name="Millares [0] 2" xfId="3" xr:uid="{916B40D1-327C-4108-BC94-8FCBA858A13B}"/>
    <cellStyle name="Millares 2" xfId="4" xr:uid="{204905EF-A95B-40A3-9DD2-596F2E299DEB}"/>
    <cellStyle name="Millares 2 2" xfId="6" xr:uid="{5C1D5839-CA43-42E4-9BC0-D64E548354AE}"/>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0</xdr:col>
      <xdr:colOff>2552851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573670</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558850F1-451F-4C73-AAAE-77C5584A45AA}">
    <text>Se ajusta la meta partiendo que se entrego la hoja de vida en fisico y la meta establecida fue del 100% para todos los meses y anual</text>
  </threadedComment>
  <threadedComment ref="S94" dT="2022-02-10T21:52:23.79" personId="{07E8019A-ADA4-43E6-8412-ADE9B6DE57A6}" id="{F9C7F956-3325-46C2-A4CD-4E457A561C7A}">
    <text>Se ajusta la meta segun aprobación coordinadora GPIGI CE del 9 de febrero 2022</text>
  </threadedComment>
  <threadedComment ref="S95" dT="2022-02-10T21:53:10.58" personId="{07E8019A-ADA4-43E6-8412-ADE9B6DE57A6}" id="{C8F4995C-B5A6-412B-85FB-33DE72E71CB1}">
    <text>Se ajusta la meta segun aprobación coordinadora GPIGI CE del 9 de febrero 2022</text>
  </threadedComment>
  <threadedComment ref="S98" dT="2022-02-10T21:53:34.32" personId="{07E8019A-ADA4-43E6-8412-ADE9B6DE57A6}" id="{997AB4C1-129F-4025-8F3E-5F80D074108A}">
    <text>Se ajusta la meta segun aprobación coordinadora GPIGI CE del 9 de febrero 2022</text>
  </threadedComment>
  <threadedComment ref="S103" dT="2022-05-07T23:34:27.18" personId="{07E8019A-ADA4-43E6-8412-ADE9B6DE57A6}" id="{99749784-C6AD-472C-BFFE-DF4FB4F0390C}">
    <text>Se ajusta frecuencia de rerpote segun aprobación de la Coordiandora GPIGI CE del 06 mayo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6"/>
  <sheetViews>
    <sheetView tabSelected="1" view="pageBreakPreview" zoomScale="69" zoomScaleNormal="70" zoomScaleSheetLayoutView="69" workbookViewId="0">
      <pane ySplit="1" topLeftCell="A2" activePane="bottomLeft" state="frozen"/>
      <selection activeCell="M1" sqref="M1"/>
      <selection pane="bottomLeft" activeCell="D6" sqref="D6:D9"/>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customWidth="1"/>
    <col min="8" max="8" width="47.140625" style="18" customWidth="1"/>
    <col min="9" max="9" width="105" style="17" customWidth="1"/>
    <col min="10" max="10" width="37" style="19" customWidth="1"/>
    <col min="11" max="11" width="21.42578125" style="20" customWidth="1"/>
    <col min="12" max="12" width="27.140625" style="20" customWidth="1"/>
    <col min="13" max="13" width="22.28515625" style="20" customWidth="1"/>
    <col min="14" max="14" width="96.85546875" style="17" customWidth="1"/>
    <col min="15" max="15" width="19.140625" style="21" customWidth="1"/>
    <col min="16" max="16" width="87.7109375" style="17" customWidth="1"/>
    <col min="17" max="17" width="45.5703125" style="22" hidden="1" customWidth="1"/>
    <col min="18" max="18" width="32" style="22" hidden="1" customWidth="1"/>
    <col min="19" max="19" width="91.5703125" style="18" customWidth="1"/>
    <col min="20" max="20" width="16.28515625" style="22" customWidth="1"/>
    <col min="21" max="21" width="96.42578125" style="18" customWidth="1"/>
    <col min="22" max="22" width="12.42578125" style="22" customWidth="1"/>
    <col min="23" max="23" width="20.7109375" style="22" customWidth="1"/>
    <col min="24" max="24" width="46.85546875" style="22" customWidth="1"/>
    <col min="25" max="25" width="45.5703125" style="22" customWidth="1"/>
    <col min="26" max="26" width="23.42578125" style="22" customWidth="1"/>
    <col min="27" max="27" width="15.42578125" style="22" customWidth="1"/>
    <col min="28" max="28" width="7.7109375" style="22" customWidth="1"/>
    <col min="29" max="29" width="9.140625" style="22" customWidth="1"/>
    <col min="30" max="30" width="10.28515625" style="22" customWidth="1"/>
    <col min="31" max="31" width="9.140625" style="22" customWidth="1"/>
    <col min="32" max="32" width="9" style="22" customWidth="1"/>
    <col min="33" max="33" width="8.85546875" style="22" customWidth="1"/>
    <col min="34" max="34" width="9" style="22" customWidth="1"/>
    <col min="35" max="36" width="9.85546875" style="22" customWidth="1"/>
    <col min="37" max="37" width="9.28515625" style="22" customWidth="1"/>
    <col min="38" max="38" width="9.140625" style="22" customWidth="1"/>
    <col min="39" max="39" width="10.42578125" style="22" customWidth="1"/>
    <col min="40" max="40" width="7.7109375" style="22" customWidth="1"/>
    <col min="41" max="41" width="14.85546875" style="22" customWidth="1"/>
    <col min="42" max="42" width="11.42578125" style="22" customWidth="1"/>
    <col min="43" max="43" width="16.85546875" style="22" customWidth="1"/>
    <col min="44" max="44" width="10.140625" style="22" customWidth="1"/>
    <col min="45" max="45" width="15" style="22" customWidth="1"/>
    <col min="46" max="46" width="13.28515625" style="22" customWidth="1"/>
    <col min="47" max="47" width="20.7109375" style="22" customWidth="1"/>
    <col min="48" max="48" width="21.85546875" style="22" customWidth="1"/>
    <col min="49" max="49" width="20.28515625" style="22" customWidth="1"/>
    <col min="50" max="50" width="15" style="22" customWidth="1"/>
    <col min="51" max="51" width="20.42578125" style="22" customWidth="1"/>
    <col min="52" max="52" width="19.140625" style="22" customWidth="1"/>
    <col min="53" max="53" width="20.7109375" style="22" customWidth="1"/>
    <col min="54" max="54" width="21.85546875" style="22" customWidth="1"/>
    <col min="55" max="55" width="20.28515625" style="22" customWidth="1"/>
    <col min="56" max="56" width="21.7109375" style="22" customWidth="1"/>
    <col min="57" max="57" width="20.42578125" style="22" customWidth="1"/>
    <col min="58" max="58" width="19.140625" style="22" customWidth="1"/>
    <col min="59" max="59" width="20.7109375" style="17" customWidth="1"/>
    <col min="60" max="60" width="21.85546875" style="17" customWidth="1"/>
    <col min="61" max="61" width="22" style="17" customWidth="1"/>
    <col min="62" max="62" width="21.7109375" style="17" customWidth="1"/>
    <col min="63" max="63" width="20.42578125" style="17" customWidth="1"/>
    <col min="64" max="64" width="19.140625" style="17" customWidth="1"/>
    <col min="65" max="65" width="14.42578125" style="22" customWidth="1"/>
    <col min="66" max="66" width="21.85546875" style="22" bestFit="1" customWidth="1"/>
    <col min="67" max="67" width="22" style="22" bestFit="1" customWidth="1"/>
    <col min="68" max="68" width="15" style="22" customWidth="1"/>
    <col min="69" max="69" width="20.42578125" style="22" bestFit="1" customWidth="1"/>
    <col min="70" max="70" width="19.140625" style="22" bestFit="1" customWidth="1"/>
    <col min="71" max="71" width="20.7109375" style="22" customWidth="1"/>
    <col min="72" max="72" width="21.85546875" style="22" customWidth="1"/>
    <col min="73" max="73" width="22" style="22" customWidth="1"/>
    <col min="74" max="74" width="15" style="22" customWidth="1"/>
    <col min="75" max="75" width="20.42578125" style="22" customWidth="1"/>
    <col min="76" max="76" width="19.140625" style="22" customWidth="1"/>
    <col min="77" max="77" width="20.7109375" style="22" customWidth="1"/>
    <col min="78" max="78" width="21.85546875" style="22" customWidth="1"/>
    <col min="79" max="79" width="22" style="22" customWidth="1"/>
    <col min="80" max="80" width="15" style="22" customWidth="1"/>
    <col min="81" max="81" width="20.42578125" style="22" customWidth="1"/>
    <col min="82" max="82" width="19.140625" style="22" customWidth="1"/>
    <col min="83" max="83" width="20.7109375" style="17" customWidth="1"/>
    <col min="84" max="84" width="21.85546875" style="17" customWidth="1"/>
    <col min="85" max="85" width="22" style="22" customWidth="1"/>
    <col min="86" max="86" width="15" style="22" customWidth="1"/>
    <col min="87" max="87" width="20.42578125" style="22" customWidth="1"/>
    <col min="88" max="88" width="19.140625" style="22" customWidth="1"/>
    <col min="89" max="89" width="14" style="17" bestFit="1" customWidth="1"/>
    <col min="90" max="90" width="16.85546875" style="17" bestFit="1" customWidth="1"/>
    <col min="91" max="91" width="22.85546875" style="17" bestFit="1" customWidth="1"/>
    <col min="92" max="16384" width="11.42578125" style="17"/>
  </cols>
  <sheetData>
    <row r="1" spans="1:91" s="1" customFormat="1" ht="29.25" customHeight="1" x14ac:dyDescent="0.25">
      <c r="A1" s="240"/>
      <c r="B1" s="240"/>
      <c r="C1" s="242" t="s">
        <v>0</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3"/>
    </row>
    <row r="2" spans="1:91" s="1" customFormat="1" ht="29.25" customHeight="1" x14ac:dyDescent="0.25">
      <c r="A2" s="240"/>
      <c r="B2" s="240"/>
      <c r="C2" s="243" t="s">
        <v>1</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3"/>
    </row>
    <row r="3" spans="1:91" s="1" customFormat="1" ht="29.25" customHeight="1" thickBot="1" x14ac:dyDescent="0.3">
      <c r="A3" s="241"/>
      <c r="B3" s="241"/>
      <c r="C3" s="243" t="s">
        <v>2</v>
      </c>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3"/>
    </row>
    <row r="4" spans="1:91" s="3" customFormat="1" ht="43.5" customHeight="1" x14ac:dyDescent="0.25">
      <c r="A4" s="245" t="s">
        <v>3</v>
      </c>
      <c r="B4" s="246"/>
      <c r="C4" s="247"/>
      <c r="D4" s="247"/>
      <c r="E4" s="2" t="s">
        <v>4</v>
      </c>
      <c r="F4" s="248" t="s">
        <v>5</v>
      </c>
      <c r="G4" s="249"/>
      <c r="H4" s="249"/>
      <c r="I4" s="249"/>
      <c r="J4" s="249"/>
      <c r="K4" s="249"/>
      <c r="L4" s="249"/>
      <c r="M4" s="250"/>
      <c r="N4" s="251" t="s">
        <v>6</v>
      </c>
      <c r="O4" s="252"/>
      <c r="P4" s="252"/>
      <c r="Q4" s="252"/>
      <c r="R4" s="252"/>
      <c r="S4" s="252"/>
      <c r="T4" s="252"/>
      <c r="U4" s="252"/>
      <c r="V4" s="252"/>
      <c r="W4" s="252"/>
      <c r="X4" s="253" t="s">
        <v>7</v>
      </c>
      <c r="Y4" s="253" t="s">
        <v>8</v>
      </c>
      <c r="Z4" s="253" t="s">
        <v>9</v>
      </c>
      <c r="AA4" s="253" t="s">
        <v>10</v>
      </c>
      <c r="AB4" s="252" t="s">
        <v>11</v>
      </c>
      <c r="AC4" s="252"/>
      <c r="AD4" s="252"/>
      <c r="AE4" s="252"/>
      <c r="AF4" s="252"/>
      <c r="AG4" s="252"/>
      <c r="AH4" s="252"/>
      <c r="AI4" s="252"/>
      <c r="AJ4" s="252"/>
      <c r="AK4" s="252"/>
      <c r="AL4" s="252"/>
      <c r="AM4" s="252"/>
      <c r="AN4" s="253" t="s">
        <v>12</v>
      </c>
      <c r="AO4" s="254" t="s">
        <v>13</v>
      </c>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t="s">
        <v>14</v>
      </c>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5"/>
    </row>
    <row r="5" spans="1:91" s="15" customFormat="1" ht="88.5" customHeight="1" x14ac:dyDescent="0.25">
      <c r="A5" s="4" t="s">
        <v>15</v>
      </c>
      <c r="B5" s="5" t="s">
        <v>16</v>
      </c>
      <c r="C5" s="5" t="s">
        <v>17</v>
      </c>
      <c r="D5" s="5" t="s">
        <v>18</v>
      </c>
      <c r="E5" s="6" t="s">
        <v>19</v>
      </c>
      <c r="F5" s="7" t="s">
        <v>20</v>
      </c>
      <c r="G5" s="7" t="s">
        <v>21</v>
      </c>
      <c r="H5" s="76" t="s">
        <v>22</v>
      </c>
      <c r="I5" s="7" t="s">
        <v>23</v>
      </c>
      <c r="J5" s="7" t="s">
        <v>24</v>
      </c>
      <c r="K5" s="7" t="s">
        <v>25</v>
      </c>
      <c r="L5" s="7" t="s">
        <v>26</v>
      </c>
      <c r="M5" s="8" t="s">
        <v>27</v>
      </c>
      <c r="N5" s="9" t="s">
        <v>28</v>
      </c>
      <c r="O5" s="10" t="s">
        <v>29</v>
      </c>
      <c r="P5" s="11" t="s">
        <v>30</v>
      </c>
      <c r="Q5" s="11" t="s">
        <v>31</v>
      </c>
      <c r="R5" s="11" t="s">
        <v>32</v>
      </c>
      <c r="S5" s="11" t="s">
        <v>33</v>
      </c>
      <c r="T5" s="11" t="s">
        <v>34</v>
      </c>
      <c r="U5" s="11" t="s">
        <v>35</v>
      </c>
      <c r="V5" s="11" t="s">
        <v>36</v>
      </c>
      <c r="W5" s="11" t="s">
        <v>37</v>
      </c>
      <c r="X5" s="253"/>
      <c r="Y5" s="253"/>
      <c r="Z5" s="253"/>
      <c r="AA5" s="253"/>
      <c r="AB5" s="12" t="s">
        <v>38</v>
      </c>
      <c r="AC5" s="12" t="s">
        <v>39</v>
      </c>
      <c r="AD5" s="12" t="s">
        <v>40</v>
      </c>
      <c r="AE5" s="12" t="s">
        <v>41</v>
      </c>
      <c r="AF5" s="12" t="s">
        <v>42</v>
      </c>
      <c r="AG5" s="12" t="s">
        <v>43</v>
      </c>
      <c r="AH5" s="12" t="s">
        <v>44</v>
      </c>
      <c r="AI5" s="12" t="s">
        <v>45</v>
      </c>
      <c r="AJ5" s="12" t="s">
        <v>46</v>
      </c>
      <c r="AK5" s="12" t="s">
        <v>47</v>
      </c>
      <c r="AL5" s="12" t="s">
        <v>48</v>
      </c>
      <c r="AM5" s="12" t="s">
        <v>49</v>
      </c>
      <c r="AN5" s="253"/>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194" t="s">
        <v>63</v>
      </c>
      <c r="B6" s="181" t="s">
        <v>64</v>
      </c>
      <c r="C6" s="181" t="s">
        <v>65</v>
      </c>
      <c r="D6" s="205" t="s">
        <v>66</v>
      </c>
      <c r="E6" s="269" t="s">
        <v>67</v>
      </c>
      <c r="F6" s="259" t="s">
        <v>68</v>
      </c>
      <c r="G6" s="174">
        <v>1</v>
      </c>
      <c r="H6" s="205" t="s">
        <v>69</v>
      </c>
      <c r="I6" s="196" t="s">
        <v>70</v>
      </c>
      <c r="J6" s="171" t="s">
        <v>71</v>
      </c>
      <c r="K6" s="24" t="s">
        <v>72</v>
      </c>
      <c r="L6" s="25" t="s">
        <v>73</v>
      </c>
      <c r="M6" s="174">
        <v>1</v>
      </c>
      <c r="N6" s="16" t="s">
        <v>74</v>
      </c>
      <c r="O6" s="68">
        <v>0.25</v>
      </c>
      <c r="P6" s="16" t="s">
        <v>75</v>
      </c>
      <c r="Q6" s="24" t="s">
        <v>76</v>
      </c>
      <c r="R6" s="24" t="s">
        <v>76</v>
      </c>
      <c r="S6" s="16" t="s">
        <v>77</v>
      </c>
      <c r="T6" s="25" t="s">
        <v>78</v>
      </c>
      <c r="U6" s="38" t="s">
        <v>79</v>
      </c>
      <c r="V6" s="40" t="s">
        <v>80</v>
      </c>
      <c r="W6" s="25" t="s">
        <v>81</v>
      </c>
      <c r="X6" s="27" t="s">
        <v>82</v>
      </c>
      <c r="Y6" s="24" t="s">
        <v>76</v>
      </c>
      <c r="Z6" s="24" t="s">
        <v>76</v>
      </c>
      <c r="AA6" s="27" t="s">
        <v>83</v>
      </c>
      <c r="AB6" s="27"/>
      <c r="AC6" s="27"/>
      <c r="AD6" s="43">
        <v>1</v>
      </c>
      <c r="AE6" s="27"/>
      <c r="AF6" s="27"/>
      <c r="AG6" s="43">
        <v>1</v>
      </c>
      <c r="AH6" s="27"/>
      <c r="AI6" s="27"/>
      <c r="AJ6" s="43">
        <v>1</v>
      </c>
      <c r="AK6" s="27"/>
      <c r="AL6" s="27"/>
      <c r="AM6" s="43">
        <v>1</v>
      </c>
      <c r="AN6" s="44">
        <v>1</v>
      </c>
      <c r="AO6" s="94">
        <f>141/141</f>
        <v>1</v>
      </c>
      <c r="AP6" s="101">
        <v>1</v>
      </c>
      <c r="AQ6" s="101">
        <v>0.25</v>
      </c>
      <c r="AR6" s="101">
        <v>0.25</v>
      </c>
      <c r="AS6" s="101">
        <v>0.25</v>
      </c>
      <c r="AT6" s="101">
        <v>0.25</v>
      </c>
      <c r="AU6" s="26"/>
      <c r="AV6" s="26"/>
      <c r="AW6" s="26"/>
      <c r="AX6" s="26"/>
      <c r="AY6" s="26"/>
      <c r="AZ6" s="26"/>
      <c r="BA6" s="26"/>
      <c r="BB6" s="26"/>
      <c r="BC6" s="26"/>
      <c r="BD6" s="26"/>
      <c r="BE6" s="26"/>
      <c r="BF6" s="26"/>
      <c r="BG6" s="26"/>
      <c r="BH6" s="26"/>
      <c r="BI6" s="26"/>
      <c r="BJ6" s="26"/>
      <c r="BK6" s="26"/>
      <c r="BL6" s="26"/>
      <c r="BM6" s="94">
        <f>141/141</f>
        <v>1</v>
      </c>
      <c r="BN6" s="94">
        <f>BO6+BP6+BQ6+BR6</f>
        <v>1</v>
      </c>
      <c r="BO6" s="101">
        <v>0.25</v>
      </c>
      <c r="BP6" s="101">
        <v>0.25</v>
      </c>
      <c r="BQ6" s="101">
        <v>0.25</v>
      </c>
      <c r="BR6" s="101">
        <v>0.25</v>
      </c>
      <c r="BS6" s="26"/>
      <c r="BT6" s="26"/>
      <c r="BU6" s="26"/>
      <c r="BV6" s="26"/>
      <c r="BW6" s="26"/>
      <c r="BX6" s="26"/>
      <c r="BY6" s="26"/>
      <c r="BZ6" s="26"/>
      <c r="CA6" s="26"/>
      <c r="CB6" s="26"/>
      <c r="CC6" s="26"/>
      <c r="CD6" s="26"/>
      <c r="CE6" s="26"/>
      <c r="CF6" s="26"/>
      <c r="CG6" s="26"/>
      <c r="CH6" s="26"/>
      <c r="CI6" s="26"/>
      <c r="CJ6" s="26"/>
      <c r="CK6" s="94">
        <f>141/141</f>
        <v>1</v>
      </c>
      <c r="CL6" s="101">
        <f>CK6</f>
        <v>1</v>
      </c>
      <c r="CM6" s="29"/>
    </row>
    <row r="7" spans="1:91" s="28" customFormat="1" ht="54" customHeight="1" x14ac:dyDescent="0.25">
      <c r="A7" s="194"/>
      <c r="B7" s="182"/>
      <c r="C7" s="182"/>
      <c r="D7" s="206"/>
      <c r="E7" s="270"/>
      <c r="F7" s="260"/>
      <c r="G7" s="172"/>
      <c r="H7" s="206"/>
      <c r="I7" s="197"/>
      <c r="J7" s="172"/>
      <c r="K7" s="24" t="s">
        <v>72</v>
      </c>
      <c r="L7" s="25" t="s">
        <v>73</v>
      </c>
      <c r="M7" s="175"/>
      <c r="N7" s="16" t="s">
        <v>84</v>
      </c>
      <c r="O7" s="68">
        <v>0.25</v>
      </c>
      <c r="P7" s="37" t="s">
        <v>85</v>
      </c>
      <c r="Q7" s="24" t="s">
        <v>76</v>
      </c>
      <c r="R7" s="24" t="s">
        <v>76</v>
      </c>
      <c r="S7" s="37" t="s">
        <v>86</v>
      </c>
      <c r="T7" s="23" t="s">
        <v>87</v>
      </c>
      <c r="U7" s="37" t="s">
        <v>88</v>
      </c>
      <c r="V7" s="41" t="s">
        <v>30</v>
      </c>
      <c r="W7" s="25" t="s">
        <v>81</v>
      </c>
      <c r="X7" s="27" t="s">
        <v>82</v>
      </c>
      <c r="Y7" s="24" t="s">
        <v>76</v>
      </c>
      <c r="Z7" s="24" t="s">
        <v>76</v>
      </c>
      <c r="AA7" s="42" t="s">
        <v>89</v>
      </c>
      <c r="AB7" s="42"/>
      <c r="AC7" s="42"/>
      <c r="AD7" s="45"/>
      <c r="AE7" s="42"/>
      <c r="AF7" s="42"/>
      <c r="AG7" s="24">
        <v>2</v>
      </c>
      <c r="AH7" s="42"/>
      <c r="AI7" s="42"/>
      <c r="AJ7" s="46"/>
      <c r="AK7" s="42"/>
      <c r="AL7" s="42"/>
      <c r="AM7" s="24">
        <v>2</v>
      </c>
      <c r="AN7" s="24">
        <v>4</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9"/>
    </row>
    <row r="8" spans="1:91" s="28" customFormat="1" ht="63" customHeight="1" x14ac:dyDescent="0.25">
      <c r="A8" s="194"/>
      <c r="B8" s="182"/>
      <c r="C8" s="182"/>
      <c r="D8" s="206"/>
      <c r="E8" s="270"/>
      <c r="F8" s="260"/>
      <c r="G8" s="172"/>
      <c r="H8" s="206"/>
      <c r="I8" s="197"/>
      <c r="J8" s="172"/>
      <c r="K8" s="24" t="s">
        <v>90</v>
      </c>
      <c r="L8" s="25" t="s">
        <v>73</v>
      </c>
      <c r="M8" s="175"/>
      <c r="N8" s="16" t="s">
        <v>91</v>
      </c>
      <c r="O8" s="68">
        <v>0.25</v>
      </c>
      <c r="P8" s="37" t="s">
        <v>92</v>
      </c>
      <c r="Q8" s="24" t="s">
        <v>76</v>
      </c>
      <c r="R8" s="24" t="s">
        <v>76</v>
      </c>
      <c r="S8" s="37" t="s">
        <v>93</v>
      </c>
      <c r="T8" s="23" t="s">
        <v>78</v>
      </c>
      <c r="U8" s="39" t="s">
        <v>94</v>
      </c>
      <c r="V8" s="41" t="s">
        <v>80</v>
      </c>
      <c r="W8" s="25" t="s">
        <v>95</v>
      </c>
      <c r="X8" s="27" t="s">
        <v>82</v>
      </c>
      <c r="Y8" s="24" t="s">
        <v>76</v>
      </c>
      <c r="Z8" s="24" t="s">
        <v>76</v>
      </c>
      <c r="AA8" s="42" t="s">
        <v>83</v>
      </c>
      <c r="AB8" s="42"/>
      <c r="AC8" s="42"/>
      <c r="AD8" s="45">
        <v>1</v>
      </c>
      <c r="AE8" s="42"/>
      <c r="AF8" s="42"/>
      <c r="AG8" s="45">
        <v>1</v>
      </c>
      <c r="AH8" s="42"/>
      <c r="AI8" s="42"/>
      <c r="AJ8" s="45">
        <v>1</v>
      </c>
      <c r="AK8" s="42"/>
      <c r="AL8" s="42"/>
      <c r="AM8" s="45">
        <v>1</v>
      </c>
      <c r="AN8" s="45">
        <v>1</v>
      </c>
      <c r="AO8" s="57">
        <v>1</v>
      </c>
      <c r="AP8" s="57">
        <v>1</v>
      </c>
      <c r="AQ8" s="27">
        <v>25</v>
      </c>
      <c r="AR8" s="27">
        <v>25</v>
      </c>
      <c r="AS8" s="27">
        <v>25</v>
      </c>
      <c r="AT8" s="27">
        <v>25</v>
      </c>
      <c r="AU8" s="26"/>
      <c r="AV8" s="26"/>
      <c r="AW8" s="26"/>
      <c r="AX8" s="26"/>
      <c r="AY8" s="26"/>
      <c r="AZ8" s="26"/>
      <c r="BA8" s="26"/>
      <c r="BB8" s="26"/>
      <c r="BC8" s="26"/>
      <c r="BD8" s="26"/>
      <c r="BE8" s="26"/>
      <c r="BF8" s="26"/>
      <c r="BG8" s="26"/>
      <c r="BH8" s="26"/>
      <c r="BI8" s="26"/>
      <c r="BJ8" s="26"/>
      <c r="BK8" s="26"/>
      <c r="BL8" s="26"/>
      <c r="BM8" s="57">
        <v>1</v>
      </c>
      <c r="BN8" s="94">
        <f>BO8+BP8+BQ8+BR8</f>
        <v>1</v>
      </c>
      <c r="BO8" s="101">
        <v>0.25</v>
      </c>
      <c r="BP8" s="101">
        <v>0.25</v>
      </c>
      <c r="BQ8" s="101">
        <v>0.25</v>
      </c>
      <c r="BR8" s="101">
        <v>0.25</v>
      </c>
      <c r="BS8" s="26"/>
      <c r="BT8" s="26"/>
      <c r="BU8" s="26"/>
      <c r="BV8" s="26"/>
      <c r="BW8" s="26"/>
      <c r="BX8" s="26"/>
      <c r="BY8" s="26"/>
      <c r="BZ8" s="26"/>
      <c r="CA8" s="26"/>
      <c r="CB8" s="26"/>
      <c r="CC8" s="26"/>
      <c r="CD8" s="26"/>
      <c r="CE8" s="26"/>
      <c r="CF8" s="26"/>
      <c r="CG8" s="26"/>
      <c r="CH8" s="26"/>
      <c r="CI8" s="26"/>
      <c r="CJ8" s="26"/>
      <c r="CK8" s="101">
        <f>BM8</f>
        <v>1</v>
      </c>
      <c r="CL8" s="101">
        <f>CK8</f>
        <v>1</v>
      </c>
      <c r="CM8" s="29"/>
    </row>
    <row r="9" spans="1:91" s="28" customFormat="1" ht="44.25" customHeight="1" x14ac:dyDescent="0.25">
      <c r="A9" s="194"/>
      <c r="B9" s="183"/>
      <c r="C9" s="183"/>
      <c r="D9" s="207"/>
      <c r="E9" s="271"/>
      <c r="F9" s="261"/>
      <c r="G9" s="173"/>
      <c r="H9" s="207"/>
      <c r="I9" s="198"/>
      <c r="J9" s="173"/>
      <c r="K9" s="24" t="s">
        <v>72</v>
      </c>
      <c r="L9" s="25" t="s">
        <v>73</v>
      </c>
      <c r="M9" s="176"/>
      <c r="N9" s="16" t="s">
        <v>96</v>
      </c>
      <c r="O9" s="68">
        <v>0.25</v>
      </c>
      <c r="P9" s="37" t="s">
        <v>97</v>
      </c>
      <c r="Q9" s="24" t="s">
        <v>76</v>
      </c>
      <c r="R9" s="24" t="s">
        <v>76</v>
      </c>
      <c r="S9" s="37" t="s">
        <v>98</v>
      </c>
      <c r="T9" s="23" t="s">
        <v>87</v>
      </c>
      <c r="U9" s="39" t="s">
        <v>99</v>
      </c>
      <c r="V9" s="41" t="s">
        <v>30</v>
      </c>
      <c r="W9" s="25" t="s">
        <v>81</v>
      </c>
      <c r="X9" s="27" t="s">
        <v>82</v>
      </c>
      <c r="Y9" s="24" t="s">
        <v>76</v>
      </c>
      <c r="Z9" s="24" t="s">
        <v>76</v>
      </c>
      <c r="AA9" s="42" t="s">
        <v>89</v>
      </c>
      <c r="AB9" s="42"/>
      <c r="AC9" s="42"/>
      <c r="AD9" s="45"/>
      <c r="AE9" s="42"/>
      <c r="AF9" s="42"/>
      <c r="AG9" s="24">
        <v>2</v>
      </c>
      <c r="AH9" s="46"/>
      <c r="AI9" s="46"/>
      <c r="AJ9" s="46"/>
      <c r="AK9" s="46"/>
      <c r="AL9" s="46"/>
      <c r="AM9" s="24">
        <v>2</v>
      </c>
      <c r="AN9" s="24">
        <v>4</v>
      </c>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9"/>
    </row>
    <row r="10" spans="1:91" s="28" customFormat="1" ht="55.5" customHeight="1" x14ac:dyDescent="0.25">
      <c r="A10" s="194"/>
      <c r="B10" s="181" t="s">
        <v>100</v>
      </c>
      <c r="C10" s="181" t="s">
        <v>101</v>
      </c>
      <c r="D10" s="205" t="s">
        <v>102</v>
      </c>
      <c r="E10" s="269" t="s">
        <v>103</v>
      </c>
      <c r="F10" s="259" t="s">
        <v>104</v>
      </c>
      <c r="G10" s="186">
        <v>0.14280000000000001</v>
      </c>
      <c r="H10" s="181" t="s">
        <v>105</v>
      </c>
      <c r="I10" s="199" t="s">
        <v>106</v>
      </c>
      <c r="J10" s="171" t="s">
        <v>71</v>
      </c>
      <c r="K10" s="24" t="s">
        <v>107</v>
      </c>
      <c r="L10" s="23" t="s">
        <v>73</v>
      </c>
      <c r="M10" s="174">
        <v>1</v>
      </c>
      <c r="N10" s="16" t="s">
        <v>108</v>
      </c>
      <c r="O10" s="68">
        <v>0.25</v>
      </c>
      <c r="P10" s="37" t="s">
        <v>109</v>
      </c>
      <c r="Q10" s="24" t="s">
        <v>76</v>
      </c>
      <c r="R10" s="24" t="s">
        <v>76</v>
      </c>
      <c r="S10" s="37" t="s">
        <v>110</v>
      </c>
      <c r="T10" s="23" t="s">
        <v>87</v>
      </c>
      <c r="U10" s="37" t="s">
        <v>110</v>
      </c>
      <c r="V10" s="23" t="s">
        <v>30</v>
      </c>
      <c r="W10" s="23" t="s">
        <v>111</v>
      </c>
      <c r="X10" s="27" t="s">
        <v>82</v>
      </c>
      <c r="Y10" s="24" t="s">
        <v>76</v>
      </c>
      <c r="Z10" s="24" t="s">
        <v>76</v>
      </c>
      <c r="AA10" s="42" t="s">
        <v>112</v>
      </c>
      <c r="AB10" s="42">
        <v>1</v>
      </c>
      <c r="AC10" s="42">
        <v>1</v>
      </c>
      <c r="AD10" s="42">
        <v>1</v>
      </c>
      <c r="AE10" s="42">
        <v>1</v>
      </c>
      <c r="AF10" s="42">
        <v>1</v>
      </c>
      <c r="AG10" s="42">
        <v>1</v>
      </c>
      <c r="AH10" s="42">
        <v>1</v>
      </c>
      <c r="AI10" s="42">
        <v>1</v>
      </c>
      <c r="AJ10" s="42">
        <v>1</v>
      </c>
      <c r="AK10" s="42">
        <v>1</v>
      </c>
      <c r="AL10" s="42">
        <v>1</v>
      </c>
      <c r="AM10" s="42">
        <v>1</v>
      </c>
      <c r="AN10" s="47">
        <v>12</v>
      </c>
      <c r="AO10" s="79">
        <f>1+1+1</f>
        <v>3</v>
      </c>
      <c r="AP10" s="98">
        <f>AQ10+AR10+AS10+AT10</f>
        <v>1</v>
      </c>
      <c r="AQ10" s="146">
        <f>(25%+25%+25%)/3</f>
        <v>0.25</v>
      </c>
      <c r="AR10" s="146">
        <f t="shared" ref="AR10:AT10" si="0">(25%+25%+25%)/3</f>
        <v>0.25</v>
      </c>
      <c r="AS10" s="146">
        <f t="shared" si="0"/>
        <v>0.25</v>
      </c>
      <c r="AT10" s="146">
        <f t="shared" si="0"/>
        <v>0.25</v>
      </c>
      <c r="AU10" s="26"/>
      <c r="AV10" s="26"/>
      <c r="AW10" s="26"/>
      <c r="AX10" s="26"/>
      <c r="AY10" s="26"/>
      <c r="AZ10" s="26"/>
      <c r="BA10" s="26"/>
      <c r="BB10" s="26"/>
      <c r="BC10" s="26"/>
      <c r="BD10" s="26"/>
      <c r="BE10" s="26"/>
      <c r="BF10" s="26"/>
      <c r="BG10" s="26"/>
      <c r="BH10" s="26"/>
      <c r="BI10" s="26"/>
      <c r="BJ10" s="26"/>
      <c r="BK10" s="26"/>
      <c r="BL10" s="26"/>
      <c r="BM10" s="24">
        <f>1+1+1</f>
        <v>3</v>
      </c>
      <c r="BN10" s="94">
        <f>BO10+BP10+BQ10+BR10</f>
        <v>1</v>
      </c>
      <c r="BO10" s="97">
        <f t="shared" ref="BO10:BR10" si="1">(25%+25%+25%)/3</f>
        <v>0.25</v>
      </c>
      <c r="BP10" s="97">
        <f t="shared" si="1"/>
        <v>0.25</v>
      </c>
      <c r="BQ10" s="97">
        <f t="shared" si="1"/>
        <v>0.25</v>
      </c>
      <c r="BR10" s="97">
        <f t="shared" si="1"/>
        <v>0.25</v>
      </c>
      <c r="BS10" s="26"/>
      <c r="BT10" s="26"/>
      <c r="BU10" s="26"/>
      <c r="BV10" s="26"/>
      <c r="BW10" s="26"/>
      <c r="BX10" s="26"/>
      <c r="BY10" s="26"/>
      <c r="BZ10" s="26"/>
      <c r="CA10" s="26"/>
      <c r="CB10" s="26"/>
      <c r="CC10" s="26"/>
      <c r="CD10" s="26"/>
      <c r="CE10" s="26"/>
      <c r="CF10" s="26"/>
      <c r="CG10" s="26"/>
      <c r="CH10" s="26"/>
      <c r="CI10" s="26"/>
      <c r="CJ10" s="26"/>
      <c r="CK10" s="94">
        <f>3/3</f>
        <v>1</v>
      </c>
      <c r="CL10" s="94">
        <f>3/12</f>
        <v>0.25</v>
      </c>
      <c r="CM10" s="29"/>
    </row>
    <row r="11" spans="1:91" s="28" customFormat="1" ht="55.5" customHeight="1" x14ac:dyDescent="0.25">
      <c r="A11" s="194"/>
      <c r="B11" s="182"/>
      <c r="C11" s="182"/>
      <c r="D11" s="206"/>
      <c r="E11" s="270"/>
      <c r="F11" s="260"/>
      <c r="G11" s="186"/>
      <c r="H11" s="182"/>
      <c r="I11" s="199"/>
      <c r="J11" s="172"/>
      <c r="K11" s="24" t="s">
        <v>113</v>
      </c>
      <c r="L11" s="25" t="s">
        <v>73</v>
      </c>
      <c r="M11" s="175"/>
      <c r="N11" s="16" t="s">
        <v>114</v>
      </c>
      <c r="O11" s="68">
        <v>0.25</v>
      </c>
      <c r="P11" s="37" t="s">
        <v>115</v>
      </c>
      <c r="Q11" s="24" t="s">
        <v>76</v>
      </c>
      <c r="R11" s="24" t="s">
        <v>76</v>
      </c>
      <c r="S11" s="37" t="s">
        <v>116</v>
      </c>
      <c r="T11" s="23" t="s">
        <v>87</v>
      </c>
      <c r="U11" s="37" t="s">
        <v>117</v>
      </c>
      <c r="V11" s="23" t="s">
        <v>30</v>
      </c>
      <c r="W11" s="23" t="s">
        <v>118</v>
      </c>
      <c r="X11" s="27" t="s">
        <v>82</v>
      </c>
      <c r="Y11" s="24" t="s">
        <v>76</v>
      </c>
      <c r="Z11" s="24" t="s">
        <v>76</v>
      </c>
      <c r="AA11" s="42" t="s">
        <v>89</v>
      </c>
      <c r="AB11" s="42"/>
      <c r="AC11" s="42"/>
      <c r="AD11" s="42"/>
      <c r="AE11" s="42"/>
      <c r="AF11" s="42"/>
      <c r="AG11" s="42">
        <v>1</v>
      </c>
      <c r="AH11" s="42"/>
      <c r="AI11" s="42"/>
      <c r="AJ11" s="42"/>
      <c r="AK11" s="42"/>
      <c r="AL11" s="42"/>
      <c r="AM11" s="42">
        <v>1</v>
      </c>
      <c r="AN11" s="42">
        <v>2</v>
      </c>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9"/>
    </row>
    <row r="12" spans="1:91" s="28" customFormat="1" ht="67.5" customHeight="1" x14ac:dyDescent="0.25">
      <c r="A12" s="194"/>
      <c r="B12" s="182"/>
      <c r="C12" s="182"/>
      <c r="D12" s="206"/>
      <c r="E12" s="270"/>
      <c r="F12" s="260"/>
      <c r="G12" s="186"/>
      <c r="H12" s="182"/>
      <c r="I12" s="199"/>
      <c r="J12" s="172"/>
      <c r="K12" s="24" t="s">
        <v>107</v>
      </c>
      <c r="L12" s="25" t="s">
        <v>73</v>
      </c>
      <c r="M12" s="175"/>
      <c r="N12" s="16" t="s">
        <v>119</v>
      </c>
      <c r="O12" s="68">
        <v>0.25</v>
      </c>
      <c r="P12" s="16" t="s">
        <v>120</v>
      </c>
      <c r="Q12" s="24" t="s">
        <v>76</v>
      </c>
      <c r="R12" s="24" t="s">
        <v>76</v>
      </c>
      <c r="S12" s="16" t="s">
        <v>121</v>
      </c>
      <c r="T12" s="25" t="s">
        <v>78</v>
      </c>
      <c r="U12" s="16" t="s">
        <v>122</v>
      </c>
      <c r="V12" s="25" t="s">
        <v>80</v>
      </c>
      <c r="W12" s="23" t="s">
        <v>111</v>
      </c>
      <c r="X12" s="27" t="s">
        <v>82</v>
      </c>
      <c r="Y12" s="24" t="s">
        <v>76</v>
      </c>
      <c r="Z12" s="24" t="s">
        <v>76</v>
      </c>
      <c r="AA12" s="27" t="s">
        <v>83</v>
      </c>
      <c r="AB12" s="27"/>
      <c r="AC12" s="27"/>
      <c r="AD12" s="43">
        <v>1</v>
      </c>
      <c r="AE12" s="27"/>
      <c r="AF12" s="27"/>
      <c r="AG12" s="43">
        <v>1</v>
      </c>
      <c r="AH12" s="27"/>
      <c r="AI12" s="27"/>
      <c r="AJ12" s="43">
        <v>1</v>
      </c>
      <c r="AK12" s="27"/>
      <c r="AL12" s="27"/>
      <c r="AM12" s="43">
        <v>1</v>
      </c>
      <c r="AN12" s="44">
        <v>1</v>
      </c>
      <c r="AO12" s="126">
        <f>40/40</f>
        <v>1</v>
      </c>
      <c r="AP12" s="98">
        <f>AQ12+AR12+AS12+AT12</f>
        <v>1</v>
      </c>
      <c r="AQ12" s="98">
        <v>0.25</v>
      </c>
      <c r="AR12" s="98">
        <v>0.25</v>
      </c>
      <c r="AS12" s="98">
        <v>0.25</v>
      </c>
      <c r="AT12" s="98">
        <v>0.25</v>
      </c>
      <c r="AU12" s="26"/>
      <c r="AV12" s="26"/>
      <c r="AW12" s="26"/>
      <c r="AX12" s="26"/>
      <c r="AY12" s="26"/>
      <c r="AZ12" s="26"/>
      <c r="BA12" s="26"/>
      <c r="BB12" s="26"/>
      <c r="BC12" s="26"/>
      <c r="BD12" s="26"/>
      <c r="BE12" s="26"/>
      <c r="BF12" s="26"/>
      <c r="BG12" s="26"/>
      <c r="BH12" s="26"/>
      <c r="BI12" s="26"/>
      <c r="BJ12" s="26"/>
      <c r="BK12" s="26"/>
      <c r="BL12" s="26"/>
      <c r="BM12" s="94">
        <f>40/40</f>
        <v>1</v>
      </c>
      <c r="BN12" s="94">
        <f>BO12+BP12+BQ12+BR12</f>
        <v>1</v>
      </c>
      <c r="BO12" s="98">
        <v>0.25</v>
      </c>
      <c r="BP12" s="98">
        <v>0.25</v>
      </c>
      <c r="BQ12" s="98">
        <v>0.25</v>
      </c>
      <c r="BR12" s="98">
        <v>0.25</v>
      </c>
      <c r="BS12" s="26"/>
      <c r="BT12" s="26"/>
      <c r="BU12" s="26"/>
      <c r="BV12" s="26"/>
      <c r="BW12" s="26"/>
      <c r="BX12" s="26"/>
      <c r="BY12" s="26"/>
      <c r="BZ12" s="26"/>
      <c r="CA12" s="26"/>
      <c r="CB12" s="26"/>
      <c r="CC12" s="26"/>
      <c r="CD12" s="26"/>
      <c r="CE12" s="26"/>
      <c r="CF12" s="26"/>
      <c r="CG12" s="26"/>
      <c r="CH12" s="26"/>
      <c r="CI12" s="26"/>
      <c r="CJ12" s="26"/>
      <c r="CK12" s="121">
        <f>40/40</f>
        <v>1</v>
      </c>
      <c r="CL12" s="121">
        <f>40/158</f>
        <v>0.25316455696202533</v>
      </c>
      <c r="CM12" s="29"/>
    </row>
    <row r="13" spans="1:91" s="28" customFormat="1" ht="108.75" customHeight="1" x14ac:dyDescent="0.25">
      <c r="A13" s="194"/>
      <c r="B13" s="182"/>
      <c r="C13" s="182"/>
      <c r="D13" s="206"/>
      <c r="E13" s="270"/>
      <c r="F13" s="262"/>
      <c r="G13" s="186"/>
      <c r="H13" s="182"/>
      <c r="I13" s="199"/>
      <c r="J13" s="173"/>
      <c r="K13" s="24" t="s">
        <v>107</v>
      </c>
      <c r="L13" s="25" t="s">
        <v>123</v>
      </c>
      <c r="M13" s="175"/>
      <c r="N13" s="16" t="s">
        <v>124</v>
      </c>
      <c r="O13" s="68">
        <v>0.25</v>
      </c>
      <c r="P13" s="16" t="s">
        <v>125</v>
      </c>
      <c r="Q13" s="24" t="s">
        <v>76</v>
      </c>
      <c r="R13" s="24" t="s">
        <v>76</v>
      </c>
      <c r="S13" s="16" t="s">
        <v>126</v>
      </c>
      <c r="T13" s="25" t="s">
        <v>78</v>
      </c>
      <c r="U13" s="16" t="s">
        <v>127</v>
      </c>
      <c r="V13" s="25" t="s">
        <v>80</v>
      </c>
      <c r="W13" s="23" t="s">
        <v>111</v>
      </c>
      <c r="X13" s="27" t="s">
        <v>82</v>
      </c>
      <c r="Y13" s="24" t="s">
        <v>76</v>
      </c>
      <c r="Z13" s="24" t="s">
        <v>76</v>
      </c>
      <c r="AA13" s="27" t="s">
        <v>83</v>
      </c>
      <c r="AB13" s="48"/>
      <c r="AC13" s="27"/>
      <c r="AD13" s="43">
        <v>1</v>
      </c>
      <c r="AE13" s="27"/>
      <c r="AF13" s="27"/>
      <c r="AG13" s="43">
        <v>1</v>
      </c>
      <c r="AH13" s="27"/>
      <c r="AI13" s="27"/>
      <c r="AJ13" s="43">
        <v>1</v>
      </c>
      <c r="AK13" s="27"/>
      <c r="AL13" s="27"/>
      <c r="AM13" s="43">
        <v>1</v>
      </c>
      <c r="AN13" s="44">
        <v>1</v>
      </c>
      <c r="AO13" s="170">
        <f>26/26</f>
        <v>1</v>
      </c>
      <c r="AP13" s="128">
        <v>1</v>
      </c>
      <c r="AQ13" s="128">
        <v>0.25</v>
      </c>
      <c r="AR13" s="127">
        <v>0.25</v>
      </c>
      <c r="AS13" s="127">
        <v>0.25</v>
      </c>
      <c r="AT13" s="127">
        <v>0.25</v>
      </c>
      <c r="AU13" s="26"/>
      <c r="AV13" s="26"/>
      <c r="AW13" s="26"/>
      <c r="AX13" s="26"/>
      <c r="AY13" s="26"/>
      <c r="AZ13" s="26"/>
      <c r="BA13" s="26"/>
      <c r="BB13" s="26"/>
      <c r="BC13" s="26"/>
      <c r="BD13" s="26"/>
      <c r="BE13" s="26"/>
      <c r="BF13" s="26"/>
      <c r="BG13" s="26"/>
      <c r="BH13" s="26"/>
      <c r="BI13" s="26"/>
      <c r="BJ13" s="26"/>
      <c r="BK13" s="26"/>
      <c r="BL13" s="26"/>
      <c r="BM13" s="121">
        <f>26/26</f>
        <v>1</v>
      </c>
      <c r="BN13" s="94">
        <f>BO13+BP13+BQ13+BR13</f>
        <v>1</v>
      </c>
      <c r="BO13" s="127">
        <v>0.25</v>
      </c>
      <c r="BP13" s="127">
        <v>0.25</v>
      </c>
      <c r="BQ13" s="127">
        <v>0.25</v>
      </c>
      <c r="BR13" s="127">
        <v>0.25</v>
      </c>
      <c r="BS13" s="26"/>
      <c r="BT13" s="26"/>
      <c r="BU13" s="26"/>
      <c r="BV13" s="26"/>
      <c r="BW13" s="26"/>
      <c r="BX13" s="26"/>
      <c r="BY13" s="26"/>
      <c r="BZ13" s="26"/>
      <c r="CA13" s="26"/>
      <c r="CB13" s="26"/>
      <c r="CC13" s="26"/>
      <c r="CD13" s="26"/>
      <c r="CE13" s="26"/>
      <c r="CF13" s="26"/>
      <c r="CG13" s="26"/>
      <c r="CH13" s="26"/>
      <c r="CI13" s="26"/>
      <c r="CJ13" s="26"/>
      <c r="CK13" s="143">
        <v>1</v>
      </c>
      <c r="CL13" s="166">
        <f>CK13</f>
        <v>1</v>
      </c>
      <c r="CM13" s="29"/>
    </row>
    <row r="14" spans="1:91" s="28" customFormat="1" ht="51.75" customHeight="1" x14ac:dyDescent="0.25">
      <c r="A14" s="194"/>
      <c r="B14" s="182"/>
      <c r="C14" s="182"/>
      <c r="D14" s="206"/>
      <c r="E14" s="270"/>
      <c r="F14" s="262"/>
      <c r="G14" s="186">
        <v>0.14280000000000001</v>
      </c>
      <c r="H14" s="182"/>
      <c r="I14" s="179" t="s">
        <v>128</v>
      </c>
      <c r="J14" s="171" t="s">
        <v>71</v>
      </c>
      <c r="K14" s="24" t="s">
        <v>129</v>
      </c>
      <c r="L14" s="25" t="s">
        <v>123</v>
      </c>
      <c r="M14" s="177">
        <v>1</v>
      </c>
      <c r="N14" s="16" t="s">
        <v>130</v>
      </c>
      <c r="O14" s="40">
        <v>0.25</v>
      </c>
      <c r="P14" s="16" t="s">
        <v>131</v>
      </c>
      <c r="Q14" s="24" t="s">
        <v>76</v>
      </c>
      <c r="R14" s="24" t="s">
        <v>76</v>
      </c>
      <c r="S14" s="16" t="s">
        <v>132</v>
      </c>
      <c r="T14" s="25" t="s">
        <v>78</v>
      </c>
      <c r="U14" s="16" t="s">
        <v>133</v>
      </c>
      <c r="V14" s="25" t="s">
        <v>80</v>
      </c>
      <c r="W14" s="25" t="s">
        <v>95</v>
      </c>
      <c r="X14" s="27" t="s">
        <v>82</v>
      </c>
      <c r="Y14" s="24" t="s">
        <v>76</v>
      </c>
      <c r="Z14" s="24" t="s">
        <v>76</v>
      </c>
      <c r="AA14" s="27" t="s">
        <v>83</v>
      </c>
      <c r="AB14" s="27"/>
      <c r="AC14" s="27"/>
      <c r="AD14" s="45">
        <v>1</v>
      </c>
      <c r="AE14" s="27"/>
      <c r="AF14" s="27"/>
      <c r="AG14" s="45">
        <v>1</v>
      </c>
      <c r="AH14" s="27"/>
      <c r="AI14" s="27"/>
      <c r="AJ14" s="45">
        <v>1</v>
      </c>
      <c r="AK14" s="27"/>
      <c r="AL14" s="27"/>
      <c r="AM14" s="45">
        <v>1</v>
      </c>
      <c r="AN14" s="45">
        <v>1</v>
      </c>
      <c r="AO14" s="57">
        <v>1</v>
      </c>
      <c r="AP14" s="57">
        <v>1</v>
      </c>
      <c r="AQ14" s="27">
        <v>25</v>
      </c>
      <c r="AR14" s="27">
        <v>25</v>
      </c>
      <c r="AS14" s="27">
        <v>25</v>
      </c>
      <c r="AT14" s="27">
        <v>25</v>
      </c>
      <c r="AU14" s="26"/>
      <c r="AV14" s="26"/>
      <c r="AW14" s="26"/>
      <c r="AX14" s="26"/>
      <c r="AY14" s="26"/>
      <c r="AZ14" s="26"/>
      <c r="BA14" s="26"/>
      <c r="BB14" s="26"/>
      <c r="BC14" s="26"/>
      <c r="BD14" s="26"/>
      <c r="BE14" s="26"/>
      <c r="BF14" s="26"/>
      <c r="BG14" s="26"/>
      <c r="BH14" s="26"/>
      <c r="BI14" s="26"/>
      <c r="BJ14" s="26"/>
      <c r="BK14" s="26"/>
      <c r="BL14" s="26"/>
      <c r="BM14" s="94">
        <f>115/115</f>
        <v>1</v>
      </c>
      <c r="BN14" s="94">
        <f>BO14+BP14+BQ14+BR14</f>
        <v>1</v>
      </c>
      <c r="BO14" s="101">
        <v>0.25</v>
      </c>
      <c r="BP14" s="101">
        <v>0.25</v>
      </c>
      <c r="BQ14" s="101">
        <v>0.25</v>
      </c>
      <c r="BR14" s="101">
        <v>0.25</v>
      </c>
      <c r="BS14" s="26"/>
      <c r="BT14" s="26"/>
      <c r="BU14" s="26"/>
      <c r="BV14" s="26"/>
      <c r="BW14" s="26"/>
      <c r="BX14" s="26"/>
      <c r="BY14" s="26"/>
      <c r="BZ14" s="26"/>
      <c r="CA14" s="26"/>
      <c r="CB14" s="26"/>
      <c r="CC14" s="26"/>
      <c r="CD14" s="26"/>
      <c r="CE14" s="26"/>
      <c r="CF14" s="26"/>
      <c r="CG14" s="26"/>
      <c r="CH14" s="26"/>
      <c r="CI14" s="26"/>
      <c r="CJ14" s="26"/>
      <c r="CK14" s="94">
        <f>115/115</f>
        <v>1</v>
      </c>
      <c r="CL14" s="101">
        <f>CK14</f>
        <v>1</v>
      </c>
      <c r="CM14" s="29"/>
    </row>
    <row r="15" spans="1:91" s="28" customFormat="1" ht="56.25" customHeight="1" x14ac:dyDescent="0.25">
      <c r="A15" s="194"/>
      <c r="B15" s="182"/>
      <c r="C15" s="182"/>
      <c r="D15" s="206"/>
      <c r="E15" s="270"/>
      <c r="F15" s="260"/>
      <c r="G15" s="178"/>
      <c r="H15" s="182"/>
      <c r="I15" s="185"/>
      <c r="J15" s="172"/>
      <c r="K15" s="24" t="s">
        <v>129</v>
      </c>
      <c r="L15" s="25" t="s">
        <v>73</v>
      </c>
      <c r="M15" s="178"/>
      <c r="N15" s="16" t="s">
        <v>134</v>
      </c>
      <c r="O15" s="40">
        <v>0.25</v>
      </c>
      <c r="P15" s="16" t="s">
        <v>135</v>
      </c>
      <c r="Q15" s="24" t="s">
        <v>76</v>
      </c>
      <c r="R15" s="24" t="s">
        <v>76</v>
      </c>
      <c r="S15" s="16" t="s">
        <v>136</v>
      </c>
      <c r="T15" s="25" t="s">
        <v>78</v>
      </c>
      <c r="U15" s="16" t="s">
        <v>137</v>
      </c>
      <c r="V15" s="25" t="s">
        <v>80</v>
      </c>
      <c r="W15" s="25" t="s">
        <v>95</v>
      </c>
      <c r="X15" s="27" t="s">
        <v>82</v>
      </c>
      <c r="Y15" s="24" t="s">
        <v>76</v>
      </c>
      <c r="Z15" s="24" t="s">
        <v>76</v>
      </c>
      <c r="AA15" s="27" t="s">
        <v>83</v>
      </c>
      <c r="AB15" s="27"/>
      <c r="AC15" s="27"/>
      <c r="AD15" s="43">
        <v>1</v>
      </c>
      <c r="AE15" s="27"/>
      <c r="AF15" s="27"/>
      <c r="AG15" s="43">
        <v>1</v>
      </c>
      <c r="AH15" s="27"/>
      <c r="AI15" s="27"/>
      <c r="AJ15" s="43">
        <v>1</v>
      </c>
      <c r="AK15" s="27"/>
      <c r="AL15" s="27"/>
      <c r="AM15" s="43">
        <v>1</v>
      </c>
      <c r="AN15" s="44">
        <v>1</v>
      </c>
      <c r="AO15" s="57">
        <v>1</v>
      </c>
      <c r="AP15" s="57">
        <v>1</v>
      </c>
      <c r="AQ15" s="27">
        <v>25</v>
      </c>
      <c r="AR15" s="27">
        <v>25</v>
      </c>
      <c r="AS15" s="27">
        <v>25</v>
      </c>
      <c r="AT15" s="27">
        <v>25</v>
      </c>
      <c r="AU15" s="26"/>
      <c r="AV15" s="26"/>
      <c r="AW15" s="26"/>
      <c r="AX15" s="26"/>
      <c r="AY15" s="26"/>
      <c r="AZ15" s="26"/>
      <c r="BA15" s="26"/>
      <c r="BB15" s="26"/>
      <c r="BC15" s="26"/>
      <c r="BD15" s="26"/>
      <c r="BE15" s="26"/>
      <c r="BF15" s="26"/>
      <c r="BG15" s="26"/>
      <c r="BH15" s="26"/>
      <c r="BI15" s="26"/>
      <c r="BJ15" s="26"/>
      <c r="BK15" s="26"/>
      <c r="BL15" s="26"/>
      <c r="BM15" s="94">
        <f>18/18</f>
        <v>1</v>
      </c>
      <c r="BN15" s="94">
        <f>BO15+BP15+BQ15+BR15</f>
        <v>1</v>
      </c>
      <c r="BO15" s="101">
        <v>0.25</v>
      </c>
      <c r="BP15" s="101">
        <v>0.25</v>
      </c>
      <c r="BQ15" s="101">
        <v>0.25</v>
      </c>
      <c r="BR15" s="101">
        <v>0.25</v>
      </c>
      <c r="BS15" s="26"/>
      <c r="BT15" s="26"/>
      <c r="BU15" s="26"/>
      <c r="BV15" s="26"/>
      <c r="BW15" s="26"/>
      <c r="BX15" s="26"/>
      <c r="BY15" s="26"/>
      <c r="BZ15" s="26"/>
      <c r="CA15" s="26"/>
      <c r="CB15" s="26"/>
      <c r="CC15" s="26"/>
      <c r="CD15" s="26"/>
      <c r="CE15" s="26"/>
      <c r="CF15" s="26"/>
      <c r="CG15" s="26"/>
      <c r="CH15" s="26"/>
      <c r="CI15" s="26"/>
      <c r="CJ15" s="26"/>
      <c r="CK15" s="94">
        <f>18/18</f>
        <v>1</v>
      </c>
      <c r="CL15" s="101">
        <f>CK15</f>
        <v>1</v>
      </c>
      <c r="CM15" s="29"/>
    </row>
    <row r="16" spans="1:91" s="28" customFormat="1" ht="69" customHeight="1" x14ac:dyDescent="0.25">
      <c r="A16" s="194"/>
      <c r="B16" s="182"/>
      <c r="C16" s="182"/>
      <c r="D16" s="206"/>
      <c r="E16" s="270"/>
      <c r="F16" s="260"/>
      <c r="G16" s="178"/>
      <c r="H16" s="182"/>
      <c r="I16" s="185"/>
      <c r="J16" s="172"/>
      <c r="K16" s="24" t="s">
        <v>129</v>
      </c>
      <c r="L16" s="24" t="s">
        <v>123</v>
      </c>
      <c r="M16" s="178"/>
      <c r="N16" s="16" t="s">
        <v>138</v>
      </c>
      <c r="O16" s="40">
        <v>0.25</v>
      </c>
      <c r="P16" s="16" t="s">
        <v>139</v>
      </c>
      <c r="Q16" s="24" t="s">
        <v>76</v>
      </c>
      <c r="R16" s="24" t="s">
        <v>76</v>
      </c>
      <c r="S16" s="16" t="s">
        <v>140</v>
      </c>
      <c r="T16" s="25" t="s">
        <v>87</v>
      </c>
      <c r="U16" s="16" t="s">
        <v>141</v>
      </c>
      <c r="V16" s="25" t="s">
        <v>30</v>
      </c>
      <c r="W16" s="25" t="s">
        <v>95</v>
      </c>
      <c r="X16" s="27" t="s">
        <v>82</v>
      </c>
      <c r="Y16" s="24" t="s">
        <v>76</v>
      </c>
      <c r="Z16" s="24" t="s">
        <v>76</v>
      </c>
      <c r="AA16" s="27" t="s">
        <v>142</v>
      </c>
      <c r="AB16" s="27"/>
      <c r="AC16" s="27"/>
      <c r="AD16" s="43"/>
      <c r="AE16" s="27"/>
      <c r="AF16" s="27"/>
      <c r="AG16" s="43"/>
      <c r="AH16" s="27"/>
      <c r="AI16" s="27"/>
      <c r="AJ16" s="43"/>
      <c r="AK16" s="27"/>
      <c r="AL16" s="27"/>
      <c r="AM16" s="53">
        <v>1</v>
      </c>
      <c r="AN16" s="53">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9"/>
    </row>
    <row r="17" spans="1:91" s="28" customFormat="1" ht="104.25" customHeight="1" x14ac:dyDescent="0.25">
      <c r="A17" s="194"/>
      <c r="B17" s="182"/>
      <c r="C17" s="182"/>
      <c r="D17" s="206"/>
      <c r="E17" s="270"/>
      <c r="F17" s="262"/>
      <c r="G17" s="178"/>
      <c r="H17" s="182"/>
      <c r="I17" s="180"/>
      <c r="J17" s="173"/>
      <c r="K17" s="24" t="s">
        <v>129</v>
      </c>
      <c r="L17" s="25" t="s">
        <v>73</v>
      </c>
      <c r="M17" s="178"/>
      <c r="N17" s="16" t="s">
        <v>143</v>
      </c>
      <c r="O17" s="40">
        <v>0.25</v>
      </c>
      <c r="P17" s="16" t="s">
        <v>144</v>
      </c>
      <c r="Q17" s="24" t="s">
        <v>76</v>
      </c>
      <c r="R17" s="24" t="s">
        <v>76</v>
      </c>
      <c r="S17" s="16" t="s">
        <v>145</v>
      </c>
      <c r="T17" s="25" t="s">
        <v>78</v>
      </c>
      <c r="U17" s="49" t="s">
        <v>146</v>
      </c>
      <c r="V17" s="25" t="s">
        <v>80</v>
      </c>
      <c r="W17" s="25" t="s">
        <v>95</v>
      </c>
      <c r="X17" s="27" t="s">
        <v>82</v>
      </c>
      <c r="Y17" s="24" t="s">
        <v>76</v>
      </c>
      <c r="Z17" s="24" t="s">
        <v>76</v>
      </c>
      <c r="AA17" s="27" t="s">
        <v>83</v>
      </c>
      <c r="AB17" s="27"/>
      <c r="AC17" s="27"/>
      <c r="AD17" s="43">
        <v>1</v>
      </c>
      <c r="AE17" s="27"/>
      <c r="AF17" s="27"/>
      <c r="AG17" s="43">
        <v>1</v>
      </c>
      <c r="AH17" s="27"/>
      <c r="AI17" s="27"/>
      <c r="AJ17" s="43">
        <v>1</v>
      </c>
      <c r="AK17" s="27"/>
      <c r="AL17" s="27"/>
      <c r="AM17" s="43">
        <v>1</v>
      </c>
      <c r="AN17" s="44">
        <v>1</v>
      </c>
      <c r="AO17" s="57">
        <v>1</v>
      </c>
      <c r="AP17" s="57">
        <v>1</v>
      </c>
      <c r="AQ17" s="27">
        <v>25</v>
      </c>
      <c r="AR17" s="27">
        <v>25</v>
      </c>
      <c r="AS17" s="27">
        <v>25</v>
      </c>
      <c r="AT17" s="27">
        <v>25</v>
      </c>
      <c r="AU17" s="26"/>
      <c r="AV17" s="26"/>
      <c r="AW17" s="26"/>
      <c r="AX17" s="26"/>
      <c r="AY17" s="26"/>
      <c r="AZ17" s="26"/>
      <c r="BA17" s="26"/>
      <c r="BB17" s="26"/>
      <c r="BC17" s="26"/>
      <c r="BD17" s="26"/>
      <c r="BE17" s="26"/>
      <c r="BF17" s="26"/>
      <c r="BG17" s="26"/>
      <c r="BH17" s="26"/>
      <c r="BI17" s="26"/>
      <c r="BJ17" s="26"/>
      <c r="BK17" s="26"/>
      <c r="BL17" s="26"/>
      <c r="BM17" s="94">
        <f>44258/44258</f>
        <v>1</v>
      </c>
      <c r="BN17" s="94">
        <f>BO17+BP17+BQ17+BR17</f>
        <v>1</v>
      </c>
      <c r="BO17" s="101">
        <v>0.25</v>
      </c>
      <c r="BP17" s="101">
        <v>0.25</v>
      </c>
      <c r="BQ17" s="101">
        <v>0.25</v>
      </c>
      <c r="BR17" s="101">
        <v>0.25</v>
      </c>
      <c r="BS17" s="26"/>
      <c r="BT17" s="26"/>
      <c r="BU17" s="26"/>
      <c r="BV17" s="26"/>
      <c r="BW17" s="26"/>
      <c r="BX17" s="26"/>
      <c r="BY17" s="26"/>
      <c r="BZ17" s="26"/>
      <c r="CA17" s="26"/>
      <c r="CB17" s="26"/>
      <c r="CC17" s="26"/>
      <c r="CD17" s="26"/>
      <c r="CE17" s="26"/>
      <c r="CF17" s="26"/>
      <c r="CG17" s="26"/>
      <c r="CH17" s="26"/>
      <c r="CI17" s="26"/>
      <c r="CJ17" s="26"/>
      <c r="CK17" s="94">
        <f>44258/44258</f>
        <v>1</v>
      </c>
      <c r="CL17" s="101">
        <f>CK17</f>
        <v>1</v>
      </c>
      <c r="CM17" s="29"/>
    </row>
    <row r="18" spans="1:91" s="28" customFormat="1" ht="51.75" customHeight="1" x14ac:dyDescent="0.25">
      <c r="A18" s="194"/>
      <c r="B18" s="182"/>
      <c r="C18" s="182"/>
      <c r="D18" s="206"/>
      <c r="E18" s="270"/>
      <c r="F18" s="262"/>
      <c r="G18" s="186">
        <v>0.14280000000000001</v>
      </c>
      <c r="H18" s="182"/>
      <c r="I18" s="200" t="s">
        <v>147</v>
      </c>
      <c r="J18" s="171" t="s">
        <v>71</v>
      </c>
      <c r="K18" s="24" t="s">
        <v>148</v>
      </c>
      <c r="L18" s="24" t="s">
        <v>123</v>
      </c>
      <c r="M18" s="177">
        <v>1</v>
      </c>
      <c r="N18" s="50" t="s">
        <v>149</v>
      </c>
      <c r="O18" s="77">
        <v>0.33329999999999999</v>
      </c>
      <c r="P18" s="16" t="s">
        <v>150</v>
      </c>
      <c r="Q18" s="24" t="s">
        <v>76</v>
      </c>
      <c r="R18" s="24" t="s">
        <v>76</v>
      </c>
      <c r="S18" s="16" t="s">
        <v>151</v>
      </c>
      <c r="T18" s="25" t="s">
        <v>87</v>
      </c>
      <c r="U18" s="16" t="s">
        <v>151</v>
      </c>
      <c r="V18" s="25" t="s">
        <v>30</v>
      </c>
      <c r="W18" s="25" t="s">
        <v>95</v>
      </c>
      <c r="X18" s="27" t="s">
        <v>82</v>
      </c>
      <c r="Y18" s="24" t="s">
        <v>76</v>
      </c>
      <c r="Z18" s="24" t="s">
        <v>76</v>
      </c>
      <c r="AA18" s="27" t="s">
        <v>142</v>
      </c>
      <c r="AB18" s="27"/>
      <c r="AC18" s="27"/>
      <c r="AD18" s="51">
        <v>1</v>
      </c>
      <c r="AE18" s="27"/>
      <c r="AF18" s="27"/>
      <c r="AG18" s="43"/>
      <c r="AH18" s="27"/>
      <c r="AI18" s="27"/>
      <c r="AJ18" s="51"/>
      <c r="AK18" s="27"/>
      <c r="AL18" s="27"/>
      <c r="AM18" s="52"/>
      <c r="AN18" s="53">
        <v>1</v>
      </c>
      <c r="AO18" s="56">
        <v>1</v>
      </c>
      <c r="AP18" s="56">
        <v>1</v>
      </c>
      <c r="AQ18" s="149">
        <v>25</v>
      </c>
      <c r="AR18" s="149">
        <v>25</v>
      </c>
      <c r="AS18" s="149">
        <v>25</v>
      </c>
      <c r="AT18" s="149">
        <v>25</v>
      </c>
      <c r="AU18" s="26"/>
      <c r="AV18" s="26"/>
      <c r="AW18" s="26"/>
      <c r="AX18" s="26"/>
      <c r="AY18" s="26"/>
      <c r="AZ18" s="26"/>
      <c r="BA18" s="26"/>
      <c r="BB18" s="26"/>
      <c r="BC18" s="26"/>
      <c r="BD18" s="26"/>
      <c r="BE18" s="26"/>
      <c r="BF18" s="26"/>
      <c r="BG18" s="26"/>
      <c r="BH18" s="26"/>
      <c r="BI18" s="26"/>
      <c r="BJ18" s="26"/>
      <c r="BK18" s="26"/>
      <c r="BL18" s="26"/>
      <c r="BM18" s="147">
        <v>1</v>
      </c>
      <c r="BN18" s="145">
        <f>BO18+BP18+BQ18+BR18</f>
        <v>0.75</v>
      </c>
      <c r="BO18" s="145">
        <v>0.25</v>
      </c>
      <c r="BP18" s="145">
        <v>0.25</v>
      </c>
      <c r="BQ18" s="145">
        <v>0</v>
      </c>
      <c r="BR18" s="145">
        <v>0.25</v>
      </c>
      <c r="BS18" s="26"/>
      <c r="BT18" s="26"/>
      <c r="BU18" s="26"/>
      <c r="BV18" s="26"/>
      <c r="BW18" s="26"/>
      <c r="BX18" s="26"/>
      <c r="BY18" s="26"/>
      <c r="BZ18" s="26"/>
      <c r="CA18" s="26"/>
      <c r="CB18" s="26"/>
      <c r="CC18" s="26"/>
      <c r="CD18" s="26"/>
      <c r="CE18" s="26"/>
      <c r="CF18" s="26"/>
      <c r="CG18" s="26"/>
      <c r="CH18" s="26"/>
      <c r="CI18" s="26"/>
      <c r="CJ18" s="26"/>
      <c r="CK18" s="143">
        <f>1/1</f>
        <v>1</v>
      </c>
      <c r="CL18" s="143">
        <f>CK18</f>
        <v>1</v>
      </c>
      <c r="CM18" s="29"/>
    </row>
    <row r="19" spans="1:91" s="28" customFormat="1" ht="69.75" customHeight="1" x14ac:dyDescent="0.25">
      <c r="A19" s="194"/>
      <c r="B19" s="182"/>
      <c r="C19" s="182"/>
      <c r="D19" s="206"/>
      <c r="E19" s="270"/>
      <c r="F19" s="262"/>
      <c r="G19" s="178"/>
      <c r="H19" s="182"/>
      <c r="I19" s="201"/>
      <c r="J19" s="172"/>
      <c r="K19" s="24" t="s">
        <v>152</v>
      </c>
      <c r="L19" s="25" t="s">
        <v>73</v>
      </c>
      <c r="M19" s="178"/>
      <c r="N19" s="16" t="s">
        <v>153</v>
      </c>
      <c r="O19" s="77">
        <v>0.33329999999999999</v>
      </c>
      <c r="P19" s="16" t="s">
        <v>154</v>
      </c>
      <c r="Q19" s="24" t="s">
        <v>76</v>
      </c>
      <c r="R19" s="24" t="s">
        <v>76</v>
      </c>
      <c r="S19" s="16" t="s">
        <v>155</v>
      </c>
      <c r="T19" s="25" t="s">
        <v>78</v>
      </c>
      <c r="U19" s="16" t="s">
        <v>156</v>
      </c>
      <c r="V19" s="25" t="s">
        <v>80</v>
      </c>
      <c r="W19" s="25" t="s">
        <v>157</v>
      </c>
      <c r="X19" s="27" t="s">
        <v>82</v>
      </c>
      <c r="Y19" s="24" t="s">
        <v>76</v>
      </c>
      <c r="Z19" s="24" t="s">
        <v>76</v>
      </c>
      <c r="AA19" s="27" t="s">
        <v>83</v>
      </c>
      <c r="AB19" s="27"/>
      <c r="AC19" s="27"/>
      <c r="AD19" s="43">
        <v>1</v>
      </c>
      <c r="AE19" s="27"/>
      <c r="AF19" s="27"/>
      <c r="AG19" s="43">
        <v>1</v>
      </c>
      <c r="AH19" s="27"/>
      <c r="AI19" s="27"/>
      <c r="AJ19" s="43">
        <v>1</v>
      </c>
      <c r="AK19" s="27"/>
      <c r="AL19" s="27"/>
      <c r="AM19" s="43">
        <v>1</v>
      </c>
      <c r="AN19" s="43">
        <v>1</v>
      </c>
      <c r="AO19" s="72">
        <v>1</v>
      </c>
      <c r="AP19" s="88">
        <v>1</v>
      </c>
      <c r="AQ19" s="88">
        <v>0.25</v>
      </c>
      <c r="AR19" s="88">
        <v>0.25</v>
      </c>
      <c r="AS19" s="88">
        <v>0.25</v>
      </c>
      <c r="AT19" s="88">
        <v>0.25</v>
      </c>
      <c r="AU19" s="26"/>
      <c r="AV19" s="26"/>
      <c r="AW19" s="26"/>
      <c r="AX19" s="26"/>
      <c r="AY19" s="26"/>
      <c r="AZ19" s="26"/>
      <c r="BA19" s="26"/>
      <c r="BB19" s="26"/>
      <c r="BC19" s="26"/>
      <c r="BD19" s="26"/>
      <c r="BE19" s="26"/>
      <c r="BF19" s="26"/>
      <c r="BG19" s="26"/>
      <c r="BH19" s="26"/>
      <c r="BI19" s="26"/>
      <c r="BJ19" s="26"/>
      <c r="BK19" s="26"/>
      <c r="BL19" s="26"/>
      <c r="BM19" s="94">
        <f>7/7</f>
        <v>1</v>
      </c>
      <c r="BN19" s="94">
        <f>BO19+BP19+BQ19+BR19</f>
        <v>1</v>
      </c>
      <c r="BO19" s="88">
        <v>0.25</v>
      </c>
      <c r="BP19" s="88">
        <v>0.25</v>
      </c>
      <c r="BQ19" s="88">
        <v>0.25</v>
      </c>
      <c r="BR19" s="88">
        <v>0.25</v>
      </c>
      <c r="BS19" s="26"/>
      <c r="BT19" s="26"/>
      <c r="BU19" s="26"/>
      <c r="BV19" s="26"/>
      <c r="BW19" s="26"/>
      <c r="BX19" s="26"/>
      <c r="BY19" s="26"/>
      <c r="BZ19" s="26"/>
      <c r="CA19" s="26"/>
      <c r="CB19" s="26"/>
      <c r="CC19" s="26"/>
      <c r="CD19" s="26"/>
      <c r="CE19" s="26"/>
      <c r="CF19" s="26"/>
      <c r="CG19" s="26"/>
      <c r="CH19" s="26"/>
      <c r="CI19" s="26"/>
      <c r="CJ19" s="26"/>
      <c r="CK19" s="94">
        <f>7/7</f>
        <v>1</v>
      </c>
      <c r="CL19" s="94">
        <f>CK19</f>
        <v>1</v>
      </c>
      <c r="CM19" s="29"/>
    </row>
    <row r="20" spans="1:91" s="28" customFormat="1" ht="91.5" customHeight="1" x14ac:dyDescent="0.25">
      <c r="A20" s="194"/>
      <c r="B20" s="182"/>
      <c r="C20" s="182"/>
      <c r="D20" s="206"/>
      <c r="E20" s="270"/>
      <c r="F20" s="262"/>
      <c r="G20" s="178"/>
      <c r="H20" s="182"/>
      <c r="I20" s="202"/>
      <c r="J20" s="173"/>
      <c r="K20" s="24" t="s">
        <v>148</v>
      </c>
      <c r="L20" s="62" t="s">
        <v>123</v>
      </c>
      <c r="M20" s="178"/>
      <c r="N20" s="50" t="s">
        <v>158</v>
      </c>
      <c r="O20" s="77">
        <v>0.33329999999999999</v>
      </c>
      <c r="P20" s="16" t="s">
        <v>159</v>
      </c>
      <c r="Q20" s="24" t="s">
        <v>76</v>
      </c>
      <c r="R20" s="24" t="s">
        <v>76</v>
      </c>
      <c r="S20" s="16" t="s">
        <v>160</v>
      </c>
      <c r="T20" s="25" t="s">
        <v>78</v>
      </c>
      <c r="U20" s="32" t="s">
        <v>161</v>
      </c>
      <c r="V20" s="25" t="s">
        <v>80</v>
      </c>
      <c r="W20" s="25" t="s">
        <v>95</v>
      </c>
      <c r="X20" s="27" t="s">
        <v>82</v>
      </c>
      <c r="Y20" s="24" t="s">
        <v>76</v>
      </c>
      <c r="Z20" s="24" t="s">
        <v>76</v>
      </c>
      <c r="AA20" s="27" t="s">
        <v>142</v>
      </c>
      <c r="AB20" s="27"/>
      <c r="AC20" s="27"/>
      <c r="AD20" s="43"/>
      <c r="AE20" s="27"/>
      <c r="AF20" s="27"/>
      <c r="AG20" s="43"/>
      <c r="AH20" s="27"/>
      <c r="AI20" s="27"/>
      <c r="AJ20" s="43"/>
      <c r="AK20" s="27"/>
      <c r="AL20" s="27"/>
      <c r="AM20" s="58">
        <v>1</v>
      </c>
      <c r="AN20" s="58">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9"/>
    </row>
    <row r="21" spans="1:91" s="28" customFormat="1" ht="71.25" customHeight="1" x14ac:dyDescent="0.25">
      <c r="A21" s="194"/>
      <c r="B21" s="182"/>
      <c r="C21" s="182"/>
      <c r="D21" s="206"/>
      <c r="E21" s="270"/>
      <c r="F21" s="262"/>
      <c r="G21" s="186">
        <v>0.14280000000000001</v>
      </c>
      <c r="H21" s="182"/>
      <c r="I21" s="201" t="s">
        <v>162</v>
      </c>
      <c r="J21" s="171" t="s">
        <v>71</v>
      </c>
      <c r="K21" s="24" t="s">
        <v>163</v>
      </c>
      <c r="L21" s="25" t="s">
        <v>123</v>
      </c>
      <c r="M21" s="177">
        <v>1</v>
      </c>
      <c r="N21" s="50" t="s">
        <v>164</v>
      </c>
      <c r="O21" s="77">
        <v>0.33329999999999999</v>
      </c>
      <c r="P21" s="16" t="s">
        <v>165</v>
      </c>
      <c r="Q21" s="24" t="s">
        <v>76</v>
      </c>
      <c r="R21" s="24" t="s">
        <v>76</v>
      </c>
      <c r="S21" s="16" t="s">
        <v>166</v>
      </c>
      <c r="T21" s="25" t="s">
        <v>78</v>
      </c>
      <c r="U21" s="32" t="s">
        <v>167</v>
      </c>
      <c r="V21" s="25" t="s">
        <v>80</v>
      </c>
      <c r="W21" s="25" t="s">
        <v>95</v>
      </c>
      <c r="X21" s="27" t="s">
        <v>82</v>
      </c>
      <c r="Y21" s="24" t="s">
        <v>76</v>
      </c>
      <c r="Z21" s="24" t="s">
        <v>76</v>
      </c>
      <c r="AA21" s="27" t="s">
        <v>83</v>
      </c>
      <c r="AB21" s="27"/>
      <c r="AC21" s="27"/>
      <c r="AD21" s="43">
        <v>1</v>
      </c>
      <c r="AE21" s="43"/>
      <c r="AF21" s="27"/>
      <c r="AG21" s="43">
        <v>1</v>
      </c>
      <c r="AH21" s="27"/>
      <c r="AI21" s="43"/>
      <c r="AJ21" s="43">
        <v>1</v>
      </c>
      <c r="AK21" s="27"/>
      <c r="AL21" s="27"/>
      <c r="AM21" s="43">
        <v>1</v>
      </c>
      <c r="AN21" s="44">
        <v>1</v>
      </c>
      <c r="AO21" s="101">
        <v>1</v>
      </c>
      <c r="AP21" s="101">
        <v>1</v>
      </c>
      <c r="AQ21" s="102">
        <v>25</v>
      </c>
      <c r="AR21" s="102">
        <v>25</v>
      </c>
      <c r="AS21" s="102">
        <v>25</v>
      </c>
      <c r="AT21" s="102">
        <v>25</v>
      </c>
      <c r="AU21" s="26"/>
      <c r="AV21" s="26"/>
      <c r="AW21" s="26"/>
      <c r="AX21" s="26"/>
      <c r="AY21" s="26"/>
      <c r="AZ21" s="26"/>
      <c r="BA21" s="26"/>
      <c r="BB21" s="26"/>
      <c r="BC21" s="26"/>
      <c r="BD21" s="26"/>
      <c r="BE21" s="26"/>
      <c r="BF21" s="26"/>
      <c r="BG21" s="26"/>
      <c r="BH21" s="26"/>
      <c r="BI21" s="26"/>
      <c r="BJ21" s="26"/>
      <c r="BK21" s="26"/>
      <c r="BL21" s="26"/>
      <c r="BM21" s="94">
        <f>22/22</f>
        <v>1</v>
      </c>
      <c r="BN21" s="94">
        <f t="shared" ref="BN21:BN26" si="2">BO21+BP21+BQ21+BR21</f>
        <v>1</v>
      </c>
      <c r="BO21" s="101">
        <v>0.25</v>
      </c>
      <c r="BP21" s="101">
        <v>0.25</v>
      </c>
      <c r="BQ21" s="101">
        <v>0.25</v>
      </c>
      <c r="BR21" s="101">
        <v>0.25</v>
      </c>
      <c r="BS21" s="26"/>
      <c r="BT21" s="26"/>
      <c r="BU21" s="26"/>
      <c r="BV21" s="26"/>
      <c r="BW21" s="26"/>
      <c r="BX21" s="26"/>
      <c r="BY21" s="26"/>
      <c r="BZ21" s="26"/>
      <c r="CA21" s="26"/>
      <c r="CB21" s="26"/>
      <c r="CC21" s="26"/>
      <c r="CD21" s="26"/>
      <c r="CE21" s="26"/>
      <c r="CF21" s="26"/>
      <c r="CG21" s="26"/>
      <c r="CH21" s="26"/>
      <c r="CI21" s="26"/>
      <c r="CJ21" s="26"/>
      <c r="CK21" s="94">
        <f>22/22</f>
        <v>1</v>
      </c>
      <c r="CL21" s="101">
        <f t="shared" ref="CL21:CL26" si="3">CK21</f>
        <v>1</v>
      </c>
      <c r="CM21" s="29"/>
    </row>
    <row r="22" spans="1:91" s="28" customFormat="1" ht="51.75" customHeight="1" x14ac:dyDescent="0.25">
      <c r="A22" s="194"/>
      <c r="B22" s="182"/>
      <c r="C22" s="182"/>
      <c r="D22" s="206"/>
      <c r="E22" s="270"/>
      <c r="F22" s="262"/>
      <c r="G22" s="178"/>
      <c r="H22" s="182"/>
      <c r="I22" s="201"/>
      <c r="J22" s="172"/>
      <c r="K22" s="24" t="s">
        <v>163</v>
      </c>
      <c r="L22" s="25" t="s">
        <v>73</v>
      </c>
      <c r="M22" s="178"/>
      <c r="N22" s="50" t="s">
        <v>168</v>
      </c>
      <c r="O22" s="77">
        <v>0.33329999999999999</v>
      </c>
      <c r="P22" s="16" t="s">
        <v>169</v>
      </c>
      <c r="Q22" s="24" t="s">
        <v>76</v>
      </c>
      <c r="R22" s="24" t="s">
        <v>76</v>
      </c>
      <c r="S22" s="16" t="s">
        <v>170</v>
      </c>
      <c r="T22" s="25" t="s">
        <v>78</v>
      </c>
      <c r="U22" s="16" t="s">
        <v>171</v>
      </c>
      <c r="V22" s="25" t="s">
        <v>80</v>
      </c>
      <c r="W22" s="25" t="s">
        <v>95</v>
      </c>
      <c r="X22" s="27" t="s">
        <v>82</v>
      </c>
      <c r="Y22" s="24" t="s">
        <v>76</v>
      </c>
      <c r="Z22" s="24" t="s">
        <v>76</v>
      </c>
      <c r="AA22" s="27" t="s">
        <v>83</v>
      </c>
      <c r="AB22" s="27"/>
      <c r="AC22" s="27"/>
      <c r="AD22" s="43">
        <v>1</v>
      </c>
      <c r="AE22" s="43"/>
      <c r="AF22" s="43"/>
      <c r="AG22" s="43">
        <v>1</v>
      </c>
      <c r="AH22" s="43"/>
      <c r="AI22" s="43"/>
      <c r="AJ22" s="43">
        <v>1</v>
      </c>
      <c r="AK22" s="27"/>
      <c r="AL22" s="27"/>
      <c r="AM22" s="43">
        <v>1</v>
      </c>
      <c r="AN22" s="43">
        <v>1</v>
      </c>
      <c r="AO22" s="57">
        <v>1</v>
      </c>
      <c r="AP22" s="57">
        <v>1</v>
      </c>
      <c r="AQ22" s="27">
        <v>25</v>
      </c>
      <c r="AR22" s="27">
        <v>25</v>
      </c>
      <c r="AS22" s="27">
        <v>25</v>
      </c>
      <c r="AT22" s="27">
        <v>25</v>
      </c>
      <c r="AU22" s="26"/>
      <c r="AV22" s="26"/>
      <c r="AW22" s="26"/>
      <c r="AX22" s="26"/>
      <c r="AY22" s="26"/>
      <c r="AZ22" s="26"/>
      <c r="BA22" s="26"/>
      <c r="BB22" s="26"/>
      <c r="BC22" s="26"/>
      <c r="BD22" s="26"/>
      <c r="BE22" s="26"/>
      <c r="BF22" s="26"/>
      <c r="BG22" s="26"/>
      <c r="BH22" s="26"/>
      <c r="BI22" s="26"/>
      <c r="BJ22" s="26"/>
      <c r="BK22" s="26"/>
      <c r="BL22" s="26"/>
      <c r="BM22" s="94">
        <f>382/382</f>
        <v>1</v>
      </c>
      <c r="BN22" s="94">
        <f t="shared" si="2"/>
        <v>1</v>
      </c>
      <c r="BO22" s="101">
        <v>0.25</v>
      </c>
      <c r="BP22" s="101">
        <v>0.25</v>
      </c>
      <c r="BQ22" s="101">
        <v>0.25</v>
      </c>
      <c r="BR22" s="101">
        <v>0.25</v>
      </c>
      <c r="BS22" s="26"/>
      <c r="BT22" s="26"/>
      <c r="BU22" s="26"/>
      <c r="BV22" s="26"/>
      <c r="BW22" s="26"/>
      <c r="BX22" s="26"/>
      <c r="BY22" s="26"/>
      <c r="BZ22" s="26"/>
      <c r="CA22" s="26"/>
      <c r="CB22" s="26"/>
      <c r="CC22" s="26"/>
      <c r="CD22" s="26"/>
      <c r="CE22" s="26"/>
      <c r="CF22" s="26"/>
      <c r="CG22" s="26"/>
      <c r="CH22" s="26"/>
      <c r="CI22" s="26"/>
      <c r="CJ22" s="26"/>
      <c r="CK22" s="94">
        <f>382/382</f>
        <v>1</v>
      </c>
      <c r="CL22" s="101">
        <f t="shared" si="3"/>
        <v>1</v>
      </c>
      <c r="CM22" s="29"/>
    </row>
    <row r="23" spans="1:91" s="28" customFormat="1" ht="61.5" customHeight="1" x14ac:dyDescent="0.25">
      <c r="A23" s="194"/>
      <c r="B23" s="182"/>
      <c r="C23" s="182"/>
      <c r="D23" s="206"/>
      <c r="E23" s="270"/>
      <c r="F23" s="262"/>
      <c r="G23" s="178"/>
      <c r="H23" s="182"/>
      <c r="I23" s="202"/>
      <c r="J23" s="173"/>
      <c r="K23" s="24" t="s">
        <v>163</v>
      </c>
      <c r="L23" s="25" t="s">
        <v>73</v>
      </c>
      <c r="M23" s="178"/>
      <c r="N23" s="50" t="s">
        <v>172</v>
      </c>
      <c r="O23" s="77">
        <v>0.33329999999999999</v>
      </c>
      <c r="P23" s="16" t="s">
        <v>173</v>
      </c>
      <c r="Q23" s="24" t="s">
        <v>76</v>
      </c>
      <c r="R23" s="24" t="s">
        <v>76</v>
      </c>
      <c r="S23" s="16" t="s">
        <v>174</v>
      </c>
      <c r="T23" s="25" t="s">
        <v>78</v>
      </c>
      <c r="U23" s="32" t="s">
        <v>175</v>
      </c>
      <c r="V23" s="25" t="s">
        <v>80</v>
      </c>
      <c r="W23" s="25" t="s">
        <v>95</v>
      </c>
      <c r="X23" s="27" t="s">
        <v>82</v>
      </c>
      <c r="Y23" s="24" t="s">
        <v>76</v>
      </c>
      <c r="Z23" s="24" t="s">
        <v>76</v>
      </c>
      <c r="AA23" s="27" t="s">
        <v>83</v>
      </c>
      <c r="AB23" s="27"/>
      <c r="AC23" s="27"/>
      <c r="AD23" s="43">
        <v>1</v>
      </c>
      <c r="AE23" s="27"/>
      <c r="AF23" s="27"/>
      <c r="AG23" s="43">
        <v>1</v>
      </c>
      <c r="AH23" s="27"/>
      <c r="AI23" s="27"/>
      <c r="AJ23" s="43">
        <v>1</v>
      </c>
      <c r="AK23" s="27"/>
      <c r="AL23" s="27"/>
      <c r="AM23" s="43">
        <v>1</v>
      </c>
      <c r="AN23" s="43">
        <v>1</v>
      </c>
      <c r="AO23" s="57">
        <v>1</v>
      </c>
      <c r="AP23" s="57">
        <v>1</v>
      </c>
      <c r="AQ23" s="27">
        <v>25</v>
      </c>
      <c r="AR23" s="27">
        <v>25</v>
      </c>
      <c r="AS23" s="27">
        <v>25</v>
      </c>
      <c r="AT23" s="27">
        <v>25</v>
      </c>
      <c r="AU23" s="26"/>
      <c r="AV23" s="26"/>
      <c r="AW23" s="26"/>
      <c r="AX23" s="26"/>
      <c r="AY23" s="26"/>
      <c r="AZ23" s="26"/>
      <c r="BA23" s="26"/>
      <c r="BB23" s="26"/>
      <c r="BC23" s="26"/>
      <c r="BD23" s="26"/>
      <c r="BE23" s="26"/>
      <c r="BF23" s="26"/>
      <c r="BG23" s="26"/>
      <c r="BH23" s="26"/>
      <c r="BI23" s="26"/>
      <c r="BJ23" s="26"/>
      <c r="BK23" s="26"/>
      <c r="BL23" s="26"/>
      <c r="BM23" s="94">
        <f>24/24</f>
        <v>1</v>
      </c>
      <c r="BN23" s="94">
        <f t="shared" si="2"/>
        <v>1</v>
      </c>
      <c r="BO23" s="101">
        <v>0.25</v>
      </c>
      <c r="BP23" s="101">
        <v>0.25</v>
      </c>
      <c r="BQ23" s="101">
        <v>0.25</v>
      </c>
      <c r="BR23" s="101">
        <v>0.25</v>
      </c>
      <c r="BS23" s="26"/>
      <c r="BT23" s="26"/>
      <c r="BU23" s="26"/>
      <c r="BV23" s="26"/>
      <c r="BW23" s="26"/>
      <c r="BX23" s="26"/>
      <c r="BY23" s="26"/>
      <c r="BZ23" s="26"/>
      <c r="CA23" s="26"/>
      <c r="CB23" s="26"/>
      <c r="CC23" s="26"/>
      <c r="CD23" s="26"/>
      <c r="CE23" s="26"/>
      <c r="CF23" s="26"/>
      <c r="CG23" s="26"/>
      <c r="CH23" s="26"/>
      <c r="CI23" s="26"/>
      <c r="CJ23" s="26"/>
      <c r="CK23" s="94">
        <f>24/24</f>
        <v>1</v>
      </c>
      <c r="CL23" s="101">
        <f t="shared" si="3"/>
        <v>1</v>
      </c>
      <c r="CM23" s="29"/>
    </row>
    <row r="24" spans="1:91" s="28" customFormat="1" ht="75" customHeight="1" x14ac:dyDescent="0.25">
      <c r="A24" s="195"/>
      <c r="B24" s="208"/>
      <c r="C24" s="208"/>
      <c r="D24" s="273"/>
      <c r="E24" s="272"/>
      <c r="F24" s="263"/>
      <c r="G24" s="77">
        <v>0.14280000000000001</v>
      </c>
      <c r="H24" s="208"/>
      <c r="I24" s="32" t="s">
        <v>176</v>
      </c>
      <c r="J24" s="24" t="s">
        <v>71</v>
      </c>
      <c r="K24" s="24" t="s">
        <v>177</v>
      </c>
      <c r="L24" s="24" t="s">
        <v>73</v>
      </c>
      <c r="M24" s="100">
        <v>1</v>
      </c>
      <c r="N24" s="50" t="s">
        <v>178</v>
      </c>
      <c r="O24" s="68">
        <v>1</v>
      </c>
      <c r="P24" s="16" t="s">
        <v>179</v>
      </c>
      <c r="Q24" s="24" t="s">
        <v>76</v>
      </c>
      <c r="R24" s="24" t="s">
        <v>76</v>
      </c>
      <c r="S24" s="16" t="s">
        <v>180</v>
      </c>
      <c r="T24" s="25" t="s">
        <v>78</v>
      </c>
      <c r="U24" s="16" t="s">
        <v>181</v>
      </c>
      <c r="V24" s="25" t="s">
        <v>80</v>
      </c>
      <c r="W24" s="25" t="s">
        <v>95</v>
      </c>
      <c r="X24" s="27" t="s">
        <v>82</v>
      </c>
      <c r="Y24" s="24" t="s">
        <v>76</v>
      </c>
      <c r="Z24" s="24" t="s">
        <v>76</v>
      </c>
      <c r="AA24" s="27" t="s">
        <v>83</v>
      </c>
      <c r="AB24" s="27"/>
      <c r="AC24" s="27"/>
      <c r="AD24" s="43">
        <v>1</v>
      </c>
      <c r="AE24" s="43"/>
      <c r="AF24" s="27"/>
      <c r="AG24" s="43">
        <v>1</v>
      </c>
      <c r="AH24" s="27"/>
      <c r="AI24" s="43"/>
      <c r="AJ24" s="43">
        <v>1</v>
      </c>
      <c r="AK24" s="27"/>
      <c r="AL24" s="27"/>
      <c r="AM24" s="43">
        <v>1</v>
      </c>
      <c r="AN24" s="43">
        <v>1</v>
      </c>
      <c r="AO24" s="57">
        <v>1</v>
      </c>
      <c r="AP24" s="57">
        <v>1</v>
      </c>
      <c r="AQ24" s="27">
        <v>25</v>
      </c>
      <c r="AR24" s="27">
        <v>25</v>
      </c>
      <c r="AS24" s="27">
        <v>25</v>
      </c>
      <c r="AT24" s="27">
        <v>25</v>
      </c>
      <c r="AU24" s="26"/>
      <c r="AV24" s="26"/>
      <c r="AW24" s="26"/>
      <c r="AX24" s="26"/>
      <c r="AY24" s="26"/>
      <c r="AZ24" s="26"/>
      <c r="BA24" s="26"/>
      <c r="BB24" s="26"/>
      <c r="BC24" s="26"/>
      <c r="BD24" s="26"/>
      <c r="BE24" s="26"/>
      <c r="BF24" s="26"/>
      <c r="BG24" s="26"/>
      <c r="BH24" s="26"/>
      <c r="BI24" s="26"/>
      <c r="BJ24" s="26"/>
      <c r="BK24" s="26"/>
      <c r="BL24" s="26"/>
      <c r="BM24" s="57">
        <v>1</v>
      </c>
      <c r="BN24" s="94">
        <f t="shared" si="2"/>
        <v>1</v>
      </c>
      <c r="BO24" s="101">
        <v>0.25</v>
      </c>
      <c r="BP24" s="101">
        <v>0.25</v>
      </c>
      <c r="BQ24" s="101">
        <v>0.25</v>
      </c>
      <c r="BR24" s="101">
        <v>0.25</v>
      </c>
      <c r="BS24" s="26"/>
      <c r="BT24" s="26"/>
      <c r="BU24" s="26"/>
      <c r="BV24" s="26"/>
      <c r="BW24" s="26"/>
      <c r="BX24" s="26"/>
      <c r="BY24" s="26"/>
      <c r="BZ24" s="26"/>
      <c r="CA24" s="26"/>
      <c r="CB24" s="26"/>
      <c r="CC24" s="26"/>
      <c r="CD24" s="26"/>
      <c r="CE24" s="26"/>
      <c r="CF24" s="26"/>
      <c r="CG24" s="26"/>
      <c r="CH24" s="26"/>
      <c r="CI24" s="26"/>
      <c r="CJ24" s="26"/>
      <c r="CK24" s="101">
        <v>1</v>
      </c>
      <c r="CL24" s="101">
        <f t="shared" si="3"/>
        <v>1</v>
      </c>
      <c r="CM24" s="29"/>
    </row>
    <row r="25" spans="1:91" s="28" customFormat="1" ht="51.75" customHeight="1" x14ac:dyDescent="0.25">
      <c r="A25" s="194"/>
      <c r="B25" s="182"/>
      <c r="C25" s="182"/>
      <c r="D25" s="206"/>
      <c r="E25" s="270"/>
      <c r="F25" s="262"/>
      <c r="G25" s="187">
        <v>0.14280000000000001</v>
      </c>
      <c r="H25" s="182"/>
      <c r="I25" s="200" t="s">
        <v>182</v>
      </c>
      <c r="J25" s="171" t="s">
        <v>71</v>
      </c>
      <c r="K25" s="24" t="s">
        <v>183</v>
      </c>
      <c r="L25" s="25" t="s">
        <v>123</v>
      </c>
      <c r="M25" s="177">
        <v>1</v>
      </c>
      <c r="N25" s="50" t="s">
        <v>184</v>
      </c>
      <c r="O25" s="68">
        <v>0.25</v>
      </c>
      <c r="P25" s="16" t="s">
        <v>185</v>
      </c>
      <c r="Q25" s="24" t="s">
        <v>76</v>
      </c>
      <c r="R25" s="24" t="s">
        <v>76</v>
      </c>
      <c r="S25" s="16" t="s">
        <v>186</v>
      </c>
      <c r="T25" s="54" t="s">
        <v>78</v>
      </c>
      <c r="U25" s="16" t="s">
        <v>187</v>
      </c>
      <c r="V25" s="25" t="s">
        <v>80</v>
      </c>
      <c r="W25" s="25" t="s">
        <v>95</v>
      </c>
      <c r="X25" s="27" t="s">
        <v>82</v>
      </c>
      <c r="Y25" s="24" t="s">
        <v>76</v>
      </c>
      <c r="Z25" s="24" t="s">
        <v>76</v>
      </c>
      <c r="AA25" s="27" t="s">
        <v>83</v>
      </c>
      <c r="AB25" s="27"/>
      <c r="AC25" s="27"/>
      <c r="AD25" s="43">
        <v>1</v>
      </c>
      <c r="AE25" s="27"/>
      <c r="AF25" s="27"/>
      <c r="AG25" s="43">
        <v>1</v>
      </c>
      <c r="AH25" s="27"/>
      <c r="AI25" s="27"/>
      <c r="AJ25" s="43">
        <v>1</v>
      </c>
      <c r="AK25" s="27"/>
      <c r="AL25" s="27"/>
      <c r="AM25" s="43">
        <v>1</v>
      </c>
      <c r="AN25" s="43">
        <v>1</v>
      </c>
      <c r="AO25" s="57">
        <v>1</v>
      </c>
      <c r="AP25" s="57">
        <v>1</v>
      </c>
      <c r="AQ25" s="27">
        <v>25</v>
      </c>
      <c r="AR25" s="27">
        <v>25</v>
      </c>
      <c r="AS25" s="27">
        <v>25</v>
      </c>
      <c r="AT25" s="27">
        <v>25</v>
      </c>
      <c r="AU25" s="26"/>
      <c r="AV25" s="26"/>
      <c r="AW25" s="26"/>
      <c r="AX25" s="26"/>
      <c r="AY25" s="26"/>
      <c r="AZ25" s="26"/>
      <c r="BA25" s="26"/>
      <c r="BB25" s="26"/>
      <c r="BC25" s="26"/>
      <c r="BD25" s="26"/>
      <c r="BE25" s="26"/>
      <c r="BF25" s="26"/>
      <c r="BG25" s="26"/>
      <c r="BH25" s="26"/>
      <c r="BI25" s="26"/>
      <c r="BJ25" s="26"/>
      <c r="BK25" s="26"/>
      <c r="BL25" s="26"/>
      <c r="BM25" s="94">
        <f>7/7</f>
        <v>1</v>
      </c>
      <c r="BN25" s="94">
        <f t="shared" si="2"/>
        <v>1</v>
      </c>
      <c r="BO25" s="101">
        <v>0.25</v>
      </c>
      <c r="BP25" s="101">
        <v>0.25</v>
      </c>
      <c r="BQ25" s="101">
        <v>0.25</v>
      </c>
      <c r="BR25" s="101">
        <v>0.25</v>
      </c>
      <c r="BS25" s="26"/>
      <c r="BT25" s="26"/>
      <c r="BU25" s="26"/>
      <c r="BV25" s="26"/>
      <c r="BW25" s="26"/>
      <c r="BX25" s="26"/>
      <c r="BY25" s="26"/>
      <c r="BZ25" s="26"/>
      <c r="CA25" s="26"/>
      <c r="CB25" s="26"/>
      <c r="CC25" s="26"/>
      <c r="CD25" s="26"/>
      <c r="CE25" s="26"/>
      <c r="CF25" s="26"/>
      <c r="CG25" s="26"/>
      <c r="CH25" s="26"/>
      <c r="CI25" s="26"/>
      <c r="CJ25" s="26"/>
      <c r="CK25" s="94">
        <f>7/7</f>
        <v>1</v>
      </c>
      <c r="CL25" s="101">
        <f t="shared" si="3"/>
        <v>1</v>
      </c>
      <c r="CM25" s="29"/>
    </row>
    <row r="26" spans="1:91" s="28" customFormat="1" ht="72" customHeight="1" x14ac:dyDescent="0.25">
      <c r="A26" s="194"/>
      <c r="B26" s="182"/>
      <c r="C26" s="182"/>
      <c r="D26" s="206"/>
      <c r="E26" s="270"/>
      <c r="F26" s="262"/>
      <c r="G26" s="187"/>
      <c r="H26" s="182"/>
      <c r="I26" s="201"/>
      <c r="J26" s="172"/>
      <c r="K26" s="24" t="s">
        <v>183</v>
      </c>
      <c r="L26" s="25" t="s">
        <v>123</v>
      </c>
      <c r="M26" s="178"/>
      <c r="N26" s="50" t="s">
        <v>188</v>
      </c>
      <c r="O26" s="68">
        <v>0.25</v>
      </c>
      <c r="P26" s="16" t="s">
        <v>189</v>
      </c>
      <c r="Q26" s="24" t="s">
        <v>76</v>
      </c>
      <c r="R26" s="24" t="s">
        <v>76</v>
      </c>
      <c r="S26" s="16" t="s">
        <v>190</v>
      </c>
      <c r="T26" s="54" t="s">
        <v>78</v>
      </c>
      <c r="U26" s="16" t="s">
        <v>191</v>
      </c>
      <c r="V26" s="25" t="s">
        <v>80</v>
      </c>
      <c r="W26" s="25" t="s">
        <v>95</v>
      </c>
      <c r="X26" s="27" t="s">
        <v>82</v>
      </c>
      <c r="Y26" s="24" t="s">
        <v>76</v>
      </c>
      <c r="Z26" s="24" t="s">
        <v>76</v>
      </c>
      <c r="AA26" s="27" t="s">
        <v>83</v>
      </c>
      <c r="AB26" s="27"/>
      <c r="AC26" s="27"/>
      <c r="AD26" s="43">
        <v>1</v>
      </c>
      <c r="AE26" s="27"/>
      <c r="AF26" s="27"/>
      <c r="AG26" s="43">
        <v>1</v>
      </c>
      <c r="AH26" s="27"/>
      <c r="AI26" s="27"/>
      <c r="AJ26" s="43">
        <v>1</v>
      </c>
      <c r="AK26" s="27"/>
      <c r="AL26" s="27"/>
      <c r="AM26" s="43">
        <v>1</v>
      </c>
      <c r="AN26" s="43">
        <v>1</v>
      </c>
      <c r="AO26" s="57">
        <v>1</v>
      </c>
      <c r="AP26" s="57">
        <v>1</v>
      </c>
      <c r="AQ26" s="27">
        <v>25</v>
      </c>
      <c r="AR26" s="27">
        <v>25</v>
      </c>
      <c r="AS26" s="27">
        <v>25</v>
      </c>
      <c r="AT26" s="27">
        <v>25</v>
      </c>
      <c r="AU26" s="26"/>
      <c r="AV26" s="26"/>
      <c r="AW26" s="26"/>
      <c r="AX26" s="26"/>
      <c r="AY26" s="26"/>
      <c r="AZ26" s="26"/>
      <c r="BA26" s="26"/>
      <c r="BB26" s="26"/>
      <c r="BC26" s="26"/>
      <c r="BD26" s="26"/>
      <c r="BE26" s="26"/>
      <c r="BF26" s="26"/>
      <c r="BG26" s="26"/>
      <c r="BH26" s="26"/>
      <c r="BI26" s="26"/>
      <c r="BJ26" s="26"/>
      <c r="BK26" s="26"/>
      <c r="BL26" s="26"/>
      <c r="BM26" s="94">
        <f>40/40</f>
        <v>1</v>
      </c>
      <c r="BN26" s="94">
        <f t="shared" si="2"/>
        <v>1</v>
      </c>
      <c r="BO26" s="101">
        <v>0.25</v>
      </c>
      <c r="BP26" s="101">
        <v>0.25</v>
      </c>
      <c r="BQ26" s="101">
        <v>0.25</v>
      </c>
      <c r="BR26" s="101">
        <v>0.25</v>
      </c>
      <c r="BS26" s="26"/>
      <c r="BT26" s="26"/>
      <c r="BU26" s="26"/>
      <c r="BV26" s="26"/>
      <c r="BW26" s="26"/>
      <c r="BX26" s="26"/>
      <c r="BY26" s="26"/>
      <c r="BZ26" s="26"/>
      <c r="CA26" s="26"/>
      <c r="CB26" s="26"/>
      <c r="CC26" s="26"/>
      <c r="CD26" s="26"/>
      <c r="CE26" s="26"/>
      <c r="CF26" s="26"/>
      <c r="CG26" s="26"/>
      <c r="CH26" s="26"/>
      <c r="CI26" s="26"/>
      <c r="CJ26" s="26"/>
      <c r="CK26" s="94">
        <f>40/40</f>
        <v>1</v>
      </c>
      <c r="CL26" s="101">
        <f t="shared" si="3"/>
        <v>1</v>
      </c>
      <c r="CM26" s="29"/>
    </row>
    <row r="27" spans="1:91" s="157" customFormat="1" ht="47.25" customHeight="1" x14ac:dyDescent="0.25">
      <c r="A27" s="194"/>
      <c r="B27" s="182"/>
      <c r="C27" s="182"/>
      <c r="D27" s="206"/>
      <c r="E27" s="270"/>
      <c r="F27" s="262"/>
      <c r="G27" s="187"/>
      <c r="H27" s="182"/>
      <c r="I27" s="201"/>
      <c r="J27" s="172"/>
      <c r="K27" s="142" t="s">
        <v>192</v>
      </c>
      <c r="L27" s="150" t="s">
        <v>123</v>
      </c>
      <c r="M27" s="178"/>
      <c r="N27" s="151" t="s">
        <v>193</v>
      </c>
      <c r="O27" s="113">
        <v>0.25</v>
      </c>
      <c r="P27" s="152" t="s">
        <v>194</v>
      </c>
      <c r="Q27" s="142" t="s">
        <v>76</v>
      </c>
      <c r="R27" s="142" t="s">
        <v>76</v>
      </c>
      <c r="S27" s="152" t="s">
        <v>195</v>
      </c>
      <c r="T27" s="153" t="s">
        <v>87</v>
      </c>
      <c r="U27" s="152" t="s">
        <v>196</v>
      </c>
      <c r="V27" s="153" t="s">
        <v>30</v>
      </c>
      <c r="W27" s="154" t="s">
        <v>111</v>
      </c>
      <c r="X27" s="155" t="s">
        <v>82</v>
      </c>
      <c r="Y27" s="142" t="s">
        <v>76</v>
      </c>
      <c r="Z27" s="142" t="s">
        <v>76</v>
      </c>
      <c r="AA27" s="155" t="s">
        <v>89</v>
      </c>
      <c r="AB27" s="155"/>
      <c r="AC27" s="155"/>
      <c r="AD27" s="155"/>
      <c r="AE27" s="155"/>
      <c r="AF27" s="155"/>
      <c r="AG27" s="155">
        <v>1</v>
      </c>
      <c r="AH27" s="155"/>
      <c r="AI27" s="155"/>
      <c r="AJ27" s="155"/>
      <c r="AK27" s="155"/>
      <c r="AL27" s="155"/>
      <c r="AM27" s="155">
        <v>1</v>
      </c>
      <c r="AN27" s="155">
        <v>2</v>
      </c>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56"/>
    </row>
    <row r="28" spans="1:91" s="28" customFormat="1" ht="51.75" customHeight="1" x14ac:dyDescent="0.25">
      <c r="A28" s="194"/>
      <c r="B28" s="182"/>
      <c r="C28" s="182"/>
      <c r="D28" s="206"/>
      <c r="E28" s="270"/>
      <c r="F28" s="260"/>
      <c r="G28" s="187"/>
      <c r="H28" s="182"/>
      <c r="I28" s="202"/>
      <c r="J28" s="173"/>
      <c r="K28" s="24" t="s">
        <v>197</v>
      </c>
      <c r="L28" s="25" t="s">
        <v>123</v>
      </c>
      <c r="M28" s="178"/>
      <c r="N28" s="16" t="s">
        <v>198</v>
      </c>
      <c r="O28" s="68">
        <v>0.25</v>
      </c>
      <c r="P28" s="16" t="s">
        <v>199</v>
      </c>
      <c r="Q28" s="24" t="s">
        <v>76</v>
      </c>
      <c r="R28" s="24" t="s">
        <v>76</v>
      </c>
      <c r="S28" s="16" t="s">
        <v>200</v>
      </c>
      <c r="T28" s="23" t="s">
        <v>87</v>
      </c>
      <c r="U28" s="16" t="s">
        <v>201</v>
      </c>
      <c r="V28" s="25" t="s">
        <v>30</v>
      </c>
      <c r="W28" s="25" t="s">
        <v>157</v>
      </c>
      <c r="X28" s="27" t="s">
        <v>82</v>
      </c>
      <c r="Y28" s="24" t="s">
        <v>76</v>
      </c>
      <c r="Z28" s="24" t="s">
        <v>76</v>
      </c>
      <c r="AA28" s="27" t="s">
        <v>142</v>
      </c>
      <c r="AB28" s="55"/>
      <c r="AC28" s="55"/>
      <c r="AD28" s="51"/>
      <c r="AE28" s="55"/>
      <c r="AF28" s="55"/>
      <c r="AG28" s="51">
        <v>1</v>
      </c>
      <c r="AH28" s="55"/>
      <c r="AI28" s="55"/>
      <c r="AJ28" s="55"/>
      <c r="AK28" s="55"/>
      <c r="AL28" s="55"/>
      <c r="AM28" s="51"/>
      <c r="AN28" s="53">
        <v>1</v>
      </c>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9"/>
    </row>
    <row r="29" spans="1:91" s="28" customFormat="1" ht="114" customHeight="1" x14ac:dyDescent="0.25">
      <c r="A29" s="194"/>
      <c r="B29" s="182"/>
      <c r="C29" s="182"/>
      <c r="D29" s="206"/>
      <c r="E29" s="270"/>
      <c r="F29" s="260"/>
      <c r="G29" s="186">
        <v>0.14280000000000001</v>
      </c>
      <c r="H29" s="182"/>
      <c r="I29" s="200" t="s">
        <v>202</v>
      </c>
      <c r="J29" s="171" t="s">
        <v>71</v>
      </c>
      <c r="K29" s="24" t="s">
        <v>203</v>
      </c>
      <c r="L29" s="25" t="s">
        <v>73</v>
      </c>
      <c r="M29" s="177">
        <v>1</v>
      </c>
      <c r="N29" s="50" t="s">
        <v>204</v>
      </c>
      <c r="O29" s="87">
        <v>0.5</v>
      </c>
      <c r="P29" s="16" t="s">
        <v>205</v>
      </c>
      <c r="Q29" s="24" t="s">
        <v>76</v>
      </c>
      <c r="R29" s="24" t="s">
        <v>76</v>
      </c>
      <c r="S29" s="16" t="s">
        <v>206</v>
      </c>
      <c r="T29" s="25" t="s">
        <v>78</v>
      </c>
      <c r="U29" s="16" t="s">
        <v>207</v>
      </c>
      <c r="V29" s="25" t="s">
        <v>80</v>
      </c>
      <c r="W29" s="67" t="s">
        <v>208</v>
      </c>
      <c r="X29" s="27" t="s">
        <v>82</v>
      </c>
      <c r="Y29" s="24" t="s">
        <v>76</v>
      </c>
      <c r="Z29" s="24" t="s">
        <v>76</v>
      </c>
      <c r="AA29" s="24" t="s">
        <v>83</v>
      </c>
      <c r="AB29" s="26"/>
      <c r="AC29" s="26"/>
      <c r="AD29" s="43">
        <v>1</v>
      </c>
      <c r="AE29" s="26"/>
      <c r="AF29" s="26"/>
      <c r="AG29" s="43">
        <v>1</v>
      </c>
      <c r="AH29" s="26"/>
      <c r="AI29" s="26"/>
      <c r="AJ29" s="43">
        <v>1</v>
      </c>
      <c r="AK29" s="26"/>
      <c r="AL29" s="26"/>
      <c r="AM29" s="43">
        <v>1</v>
      </c>
      <c r="AN29" s="43">
        <v>1</v>
      </c>
      <c r="AO29" s="123">
        <v>1</v>
      </c>
      <c r="AP29" s="123">
        <v>1</v>
      </c>
      <c r="AQ29" s="123">
        <v>0.25</v>
      </c>
      <c r="AR29" s="123">
        <v>0.25</v>
      </c>
      <c r="AS29" s="123">
        <v>0.25</v>
      </c>
      <c r="AT29" s="123">
        <v>0.25</v>
      </c>
      <c r="AU29" s="26"/>
      <c r="AV29" s="26"/>
      <c r="AW29" s="26"/>
      <c r="AX29" s="26"/>
      <c r="AY29" s="26"/>
      <c r="AZ29" s="26"/>
      <c r="BA29" s="26"/>
      <c r="BB29" s="26"/>
      <c r="BC29" s="26"/>
      <c r="BD29" s="26"/>
      <c r="BE29" s="26"/>
      <c r="BF29" s="26"/>
      <c r="BG29" s="26"/>
      <c r="BH29" s="26"/>
      <c r="BI29" s="26"/>
      <c r="BJ29" s="26"/>
      <c r="BK29" s="26"/>
      <c r="BL29" s="26"/>
      <c r="BM29" s="123">
        <v>1</v>
      </c>
      <c r="BN29" s="94">
        <f>BO29+BP29+BQ29+BR29</f>
        <v>1</v>
      </c>
      <c r="BO29" s="123">
        <v>0.25</v>
      </c>
      <c r="BP29" s="123">
        <v>0.25</v>
      </c>
      <c r="BQ29" s="123">
        <v>0.25</v>
      </c>
      <c r="BR29" s="123">
        <v>0.25</v>
      </c>
      <c r="BS29" s="26"/>
      <c r="BT29" s="26"/>
      <c r="BU29" s="26"/>
      <c r="BV29" s="26"/>
      <c r="BW29" s="26"/>
      <c r="BX29" s="26"/>
      <c r="BY29" s="26"/>
      <c r="BZ29" s="26"/>
      <c r="CA29" s="26"/>
      <c r="CB29" s="26"/>
      <c r="CC29" s="26"/>
      <c r="CD29" s="26"/>
      <c r="CE29" s="26"/>
      <c r="CF29" s="26"/>
      <c r="CG29" s="26"/>
      <c r="CH29" s="26"/>
      <c r="CI29" s="26"/>
      <c r="CJ29" s="26"/>
      <c r="CK29" s="123">
        <v>1</v>
      </c>
      <c r="CL29" s="123">
        <v>1</v>
      </c>
      <c r="CM29" s="29"/>
    </row>
    <row r="30" spans="1:91" s="28" customFormat="1" ht="120" customHeight="1" x14ac:dyDescent="0.25">
      <c r="A30" s="194"/>
      <c r="B30" s="183"/>
      <c r="C30" s="183"/>
      <c r="D30" s="207"/>
      <c r="E30" s="271"/>
      <c r="F30" s="264"/>
      <c r="G30" s="178"/>
      <c r="H30" s="183"/>
      <c r="I30" s="202"/>
      <c r="J30" s="173"/>
      <c r="K30" s="24" t="s">
        <v>209</v>
      </c>
      <c r="L30" s="24" t="s">
        <v>73</v>
      </c>
      <c r="M30" s="178"/>
      <c r="N30" s="50" t="s">
        <v>210</v>
      </c>
      <c r="O30" s="68">
        <v>0.5</v>
      </c>
      <c r="P30" s="16" t="s">
        <v>211</v>
      </c>
      <c r="Q30" s="24" t="s">
        <v>76</v>
      </c>
      <c r="R30" s="24" t="s">
        <v>76</v>
      </c>
      <c r="S30" s="16" t="s">
        <v>212</v>
      </c>
      <c r="T30" s="25" t="s">
        <v>78</v>
      </c>
      <c r="U30" s="16" t="s">
        <v>213</v>
      </c>
      <c r="V30" s="25" t="s">
        <v>80</v>
      </c>
      <c r="W30" s="25" t="s">
        <v>95</v>
      </c>
      <c r="X30" s="27" t="s">
        <v>82</v>
      </c>
      <c r="Y30" s="24" t="s">
        <v>76</v>
      </c>
      <c r="Z30" s="24" t="s">
        <v>76</v>
      </c>
      <c r="AA30" s="27" t="s">
        <v>83</v>
      </c>
      <c r="AB30" s="27"/>
      <c r="AC30" s="27"/>
      <c r="AD30" s="43">
        <v>1</v>
      </c>
      <c r="AE30" s="43"/>
      <c r="AF30" s="27"/>
      <c r="AG30" s="43">
        <v>1</v>
      </c>
      <c r="AH30" s="27"/>
      <c r="AI30" s="43"/>
      <c r="AJ30" s="43">
        <v>1</v>
      </c>
      <c r="AK30" s="27"/>
      <c r="AL30" s="27"/>
      <c r="AM30" s="43">
        <v>1</v>
      </c>
      <c r="AN30" s="43">
        <v>1</v>
      </c>
      <c r="AO30" s="57">
        <v>1</v>
      </c>
      <c r="AP30" s="57">
        <v>1</v>
      </c>
      <c r="AQ30" s="27">
        <v>25</v>
      </c>
      <c r="AR30" s="27">
        <v>25</v>
      </c>
      <c r="AS30" s="27">
        <v>25</v>
      </c>
      <c r="AT30" s="27">
        <v>25</v>
      </c>
      <c r="AU30" s="26"/>
      <c r="AV30" s="26"/>
      <c r="AW30" s="26"/>
      <c r="AX30" s="26"/>
      <c r="AY30" s="26"/>
      <c r="AZ30" s="26"/>
      <c r="BA30" s="26"/>
      <c r="BB30" s="26"/>
      <c r="BC30" s="26"/>
      <c r="BD30" s="26"/>
      <c r="BE30" s="26"/>
      <c r="BF30" s="26"/>
      <c r="BG30" s="26"/>
      <c r="BH30" s="26"/>
      <c r="BI30" s="26"/>
      <c r="BJ30" s="26"/>
      <c r="BK30" s="26"/>
      <c r="BL30" s="26"/>
      <c r="BM30" s="57">
        <v>1</v>
      </c>
      <c r="BN30" s="94">
        <f t="shared" ref="BN30:BN34" si="4">BO30+BP30+BQ30+BR30</f>
        <v>1</v>
      </c>
      <c r="BO30" s="101">
        <v>0.25</v>
      </c>
      <c r="BP30" s="101">
        <v>0.25</v>
      </c>
      <c r="BQ30" s="101">
        <v>0.25</v>
      </c>
      <c r="BR30" s="101">
        <v>0.25</v>
      </c>
      <c r="BS30" s="26"/>
      <c r="BT30" s="26"/>
      <c r="BU30" s="26"/>
      <c r="BV30" s="26"/>
      <c r="BW30" s="26"/>
      <c r="BX30" s="26"/>
      <c r="BY30" s="26"/>
      <c r="BZ30" s="26"/>
      <c r="CA30" s="26"/>
      <c r="CB30" s="26"/>
      <c r="CC30" s="26"/>
      <c r="CD30" s="26"/>
      <c r="CE30" s="26"/>
      <c r="CF30" s="26"/>
      <c r="CG30" s="26"/>
      <c r="CH30" s="26"/>
      <c r="CI30" s="26"/>
      <c r="CJ30" s="26"/>
      <c r="CK30" s="101">
        <v>1</v>
      </c>
      <c r="CL30" s="101">
        <f>CK30</f>
        <v>1</v>
      </c>
      <c r="CM30" s="29"/>
    </row>
    <row r="31" spans="1:91" s="28" customFormat="1" ht="54.75" customHeight="1" x14ac:dyDescent="0.25">
      <c r="A31" s="274" t="s">
        <v>214</v>
      </c>
      <c r="B31" s="277" t="s">
        <v>215</v>
      </c>
      <c r="C31" s="277" t="s">
        <v>216</v>
      </c>
      <c r="D31" s="188" t="s">
        <v>217</v>
      </c>
      <c r="E31" s="191" t="s">
        <v>67</v>
      </c>
      <c r="F31" s="196" t="s">
        <v>218</v>
      </c>
      <c r="G31" s="186">
        <v>0.33329999999999999</v>
      </c>
      <c r="H31" s="181" t="s">
        <v>69</v>
      </c>
      <c r="I31" s="179" t="s">
        <v>219</v>
      </c>
      <c r="J31" s="171" t="s">
        <v>71</v>
      </c>
      <c r="K31" s="24" t="s">
        <v>220</v>
      </c>
      <c r="L31" s="24" t="s">
        <v>123</v>
      </c>
      <c r="M31" s="174">
        <v>1</v>
      </c>
      <c r="N31" s="32" t="s">
        <v>221</v>
      </c>
      <c r="O31" s="168" t="s">
        <v>661</v>
      </c>
      <c r="P31" s="32" t="s">
        <v>222</v>
      </c>
      <c r="Q31" s="24" t="s">
        <v>76</v>
      </c>
      <c r="R31" s="24" t="s">
        <v>76</v>
      </c>
      <c r="S31" s="32" t="s">
        <v>223</v>
      </c>
      <c r="T31" s="25" t="s">
        <v>87</v>
      </c>
      <c r="U31" s="32" t="s">
        <v>224</v>
      </c>
      <c r="V31" s="25" t="s">
        <v>225</v>
      </c>
      <c r="W31" s="23" t="s">
        <v>111</v>
      </c>
      <c r="X31" s="27" t="s">
        <v>82</v>
      </c>
      <c r="Y31" s="24" t="s">
        <v>76</v>
      </c>
      <c r="Z31" s="24" t="s">
        <v>76</v>
      </c>
      <c r="AA31" s="27" t="s">
        <v>112</v>
      </c>
      <c r="AB31" s="42">
        <v>60</v>
      </c>
      <c r="AC31" s="42">
        <v>60</v>
      </c>
      <c r="AD31" s="42">
        <v>60</v>
      </c>
      <c r="AE31" s="42">
        <v>60</v>
      </c>
      <c r="AF31" s="42">
        <v>60</v>
      </c>
      <c r="AG31" s="42">
        <v>60</v>
      </c>
      <c r="AH31" s="42">
        <v>60</v>
      </c>
      <c r="AI31" s="42">
        <v>60</v>
      </c>
      <c r="AJ31" s="42">
        <v>60</v>
      </c>
      <c r="AK31" s="42">
        <v>60</v>
      </c>
      <c r="AL31" s="42">
        <v>60</v>
      </c>
      <c r="AM31" s="42">
        <v>60</v>
      </c>
      <c r="AN31" s="42">
        <v>60</v>
      </c>
      <c r="AO31" s="105">
        <f>(74.58+65.88+60.67)/3</f>
        <v>67.043333333333337</v>
      </c>
      <c r="AP31" s="72">
        <v>1</v>
      </c>
      <c r="AQ31" s="146">
        <f>(25%+25%+25%)/3</f>
        <v>0.25</v>
      </c>
      <c r="AR31" s="146">
        <f t="shared" ref="AR31:AT49" si="5">(25%+25%+25%)/3</f>
        <v>0.25</v>
      </c>
      <c r="AS31" s="146">
        <f t="shared" si="5"/>
        <v>0.25</v>
      </c>
      <c r="AT31" s="146">
        <f t="shared" si="5"/>
        <v>0.25</v>
      </c>
      <c r="AU31" s="26"/>
      <c r="AV31" s="26"/>
      <c r="AW31" s="26"/>
      <c r="AX31" s="26"/>
      <c r="AY31" s="26"/>
      <c r="AZ31" s="26"/>
      <c r="BA31" s="26"/>
      <c r="BB31" s="26"/>
      <c r="BC31" s="26"/>
      <c r="BD31" s="26"/>
      <c r="BE31" s="26"/>
      <c r="BF31" s="26"/>
      <c r="BG31" s="26"/>
      <c r="BH31" s="26"/>
      <c r="BI31" s="26"/>
      <c r="BJ31" s="26"/>
      <c r="BK31" s="26"/>
      <c r="BL31" s="26"/>
      <c r="BM31" s="106">
        <f>(43703.88+42558.48+55088.36)/(586+646+908)</f>
        <v>66.051738317757014</v>
      </c>
      <c r="BN31" s="94">
        <f t="shared" si="4"/>
        <v>1</v>
      </c>
      <c r="BO31" s="97">
        <f t="shared" ref="BO31:BR49" si="6">(25%+25%+25%)/3</f>
        <v>0.25</v>
      </c>
      <c r="BP31" s="97">
        <f t="shared" si="6"/>
        <v>0.25</v>
      </c>
      <c r="BQ31" s="97">
        <f t="shared" si="6"/>
        <v>0.25</v>
      </c>
      <c r="BR31" s="97">
        <f t="shared" si="6"/>
        <v>0.25</v>
      </c>
      <c r="BS31" s="26"/>
      <c r="BT31" s="26"/>
      <c r="BU31" s="26"/>
      <c r="BV31" s="26"/>
      <c r="BW31" s="26"/>
      <c r="BX31" s="26"/>
      <c r="BY31" s="26"/>
      <c r="BZ31" s="26"/>
      <c r="CA31" s="26"/>
      <c r="CB31" s="26"/>
      <c r="CC31" s="26"/>
      <c r="CD31" s="26"/>
      <c r="CE31" s="26"/>
      <c r="CF31" s="26"/>
      <c r="CG31" s="26"/>
      <c r="CH31" s="26"/>
      <c r="CI31" s="26"/>
      <c r="CJ31" s="26"/>
      <c r="CK31" s="104">
        <v>0.98899999999999999</v>
      </c>
      <c r="CL31" s="103">
        <f>CK31</f>
        <v>0.98899999999999999</v>
      </c>
      <c r="CM31" s="29"/>
    </row>
    <row r="32" spans="1:91" s="28" customFormat="1" ht="58.5" customHeight="1" x14ac:dyDescent="0.25">
      <c r="A32" s="275"/>
      <c r="B32" s="278"/>
      <c r="C32" s="278"/>
      <c r="D32" s="189"/>
      <c r="E32" s="192"/>
      <c r="F32" s="197"/>
      <c r="G32" s="186"/>
      <c r="H32" s="182"/>
      <c r="I32" s="185"/>
      <c r="J32" s="172"/>
      <c r="K32" s="24" t="s">
        <v>226</v>
      </c>
      <c r="L32" s="25" t="s">
        <v>73</v>
      </c>
      <c r="M32" s="175"/>
      <c r="N32" s="32" t="s">
        <v>227</v>
      </c>
      <c r="O32" s="168" t="s">
        <v>661</v>
      </c>
      <c r="P32" s="32" t="s">
        <v>228</v>
      </c>
      <c r="Q32" s="24" t="s">
        <v>76</v>
      </c>
      <c r="R32" s="24" t="s">
        <v>76</v>
      </c>
      <c r="S32" s="32" t="s">
        <v>229</v>
      </c>
      <c r="T32" s="23" t="s">
        <v>87</v>
      </c>
      <c r="U32" s="32" t="s">
        <v>230</v>
      </c>
      <c r="V32" s="25" t="s">
        <v>225</v>
      </c>
      <c r="W32" s="25" t="s">
        <v>118</v>
      </c>
      <c r="X32" s="27" t="s">
        <v>82</v>
      </c>
      <c r="Y32" s="24" t="s">
        <v>76</v>
      </c>
      <c r="Z32" s="24" t="s">
        <v>76</v>
      </c>
      <c r="AA32" s="27" t="s">
        <v>112</v>
      </c>
      <c r="AB32" s="56">
        <v>60</v>
      </c>
      <c r="AC32" s="56">
        <v>60</v>
      </c>
      <c r="AD32" s="56">
        <v>60</v>
      </c>
      <c r="AE32" s="56">
        <v>60</v>
      </c>
      <c r="AF32" s="56">
        <v>60</v>
      </c>
      <c r="AG32" s="56">
        <v>60</v>
      </c>
      <c r="AH32" s="56">
        <v>60</v>
      </c>
      <c r="AI32" s="56">
        <v>60</v>
      </c>
      <c r="AJ32" s="56">
        <v>60</v>
      </c>
      <c r="AK32" s="56">
        <v>60</v>
      </c>
      <c r="AL32" s="56">
        <v>60</v>
      </c>
      <c r="AM32" s="56">
        <v>60</v>
      </c>
      <c r="AN32" s="56">
        <v>60</v>
      </c>
      <c r="AO32" s="106">
        <f>476/13</f>
        <v>36.615384615384613</v>
      </c>
      <c r="AP32" s="88">
        <v>1</v>
      </c>
      <c r="AQ32" s="97">
        <f>(25%+25%+25%)/3</f>
        <v>0.25</v>
      </c>
      <c r="AR32" s="97">
        <f t="shared" si="5"/>
        <v>0.25</v>
      </c>
      <c r="AS32" s="97">
        <f t="shared" si="5"/>
        <v>0.25</v>
      </c>
      <c r="AT32" s="97">
        <f t="shared" si="5"/>
        <v>0.25</v>
      </c>
      <c r="AU32" s="26"/>
      <c r="AV32" s="26"/>
      <c r="AW32" s="26"/>
      <c r="AX32" s="26"/>
      <c r="AY32" s="26"/>
      <c r="AZ32" s="26"/>
      <c r="BA32" s="26"/>
      <c r="BB32" s="26"/>
      <c r="BC32" s="26"/>
      <c r="BD32" s="26"/>
      <c r="BE32" s="26"/>
      <c r="BF32" s="26"/>
      <c r="BG32" s="26"/>
      <c r="BH32" s="26"/>
      <c r="BI32" s="26"/>
      <c r="BJ32" s="26"/>
      <c r="BK32" s="26"/>
      <c r="BL32" s="26"/>
      <c r="BM32" s="106">
        <f>(0+0+476)/(0+0+13)</f>
        <v>36.615384615384613</v>
      </c>
      <c r="BN32" s="94">
        <f t="shared" si="4"/>
        <v>1</v>
      </c>
      <c r="BO32" s="97">
        <f t="shared" si="6"/>
        <v>0.25</v>
      </c>
      <c r="BP32" s="97">
        <f t="shared" si="6"/>
        <v>0.25</v>
      </c>
      <c r="BQ32" s="97">
        <f t="shared" si="6"/>
        <v>0.25</v>
      </c>
      <c r="BR32" s="97">
        <f t="shared" si="6"/>
        <v>0.25</v>
      </c>
      <c r="BS32" s="26"/>
      <c r="BT32" s="26"/>
      <c r="BU32" s="26"/>
      <c r="BV32" s="26"/>
      <c r="BW32" s="26"/>
      <c r="BX32" s="26"/>
      <c r="BY32" s="26"/>
      <c r="BZ32" s="26"/>
      <c r="CA32" s="26"/>
      <c r="CB32" s="26"/>
      <c r="CC32" s="26"/>
      <c r="CD32" s="26"/>
      <c r="CE32" s="26"/>
      <c r="CF32" s="26"/>
      <c r="CG32" s="26"/>
      <c r="CH32" s="26"/>
      <c r="CI32" s="26"/>
      <c r="CJ32" s="26"/>
      <c r="CK32" s="113">
        <v>1</v>
      </c>
      <c r="CL32" s="113">
        <f>CK32</f>
        <v>1</v>
      </c>
      <c r="CM32" s="95"/>
    </row>
    <row r="33" spans="1:91" s="28" customFormat="1" ht="57" customHeight="1" x14ac:dyDescent="0.25">
      <c r="A33" s="275"/>
      <c r="B33" s="278"/>
      <c r="C33" s="278"/>
      <c r="D33" s="189"/>
      <c r="E33" s="192"/>
      <c r="F33" s="197"/>
      <c r="G33" s="186"/>
      <c r="H33" s="182"/>
      <c r="I33" s="185"/>
      <c r="J33" s="172"/>
      <c r="K33" s="24" t="s">
        <v>226</v>
      </c>
      <c r="L33" s="24" t="s">
        <v>123</v>
      </c>
      <c r="M33" s="175"/>
      <c r="N33" s="32" t="s">
        <v>231</v>
      </c>
      <c r="O33" s="168" t="s">
        <v>661</v>
      </c>
      <c r="P33" s="32" t="s">
        <v>232</v>
      </c>
      <c r="Q33" s="24" t="s">
        <v>76</v>
      </c>
      <c r="R33" s="24" t="s">
        <v>76</v>
      </c>
      <c r="S33" s="32" t="s">
        <v>233</v>
      </c>
      <c r="T33" s="25" t="s">
        <v>78</v>
      </c>
      <c r="U33" s="32" t="s">
        <v>234</v>
      </c>
      <c r="V33" s="25" t="s">
        <v>225</v>
      </c>
      <c r="W33" s="25" t="s">
        <v>118</v>
      </c>
      <c r="X33" s="27" t="s">
        <v>82</v>
      </c>
      <c r="Y33" s="24" t="s">
        <v>76</v>
      </c>
      <c r="Z33" s="24" t="s">
        <v>76</v>
      </c>
      <c r="AA33" s="27" t="s">
        <v>112</v>
      </c>
      <c r="AB33" s="66">
        <v>8.3299999999999999E-2</v>
      </c>
      <c r="AC33" s="66">
        <v>0.1666</v>
      </c>
      <c r="AD33" s="66">
        <v>0.24990000000000001</v>
      </c>
      <c r="AE33" s="66">
        <v>0.3332</v>
      </c>
      <c r="AF33" s="66">
        <v>0.41649999999999998</v>
      </c>
      <c r="AG33" s="66">
        <v>0.49979999999999997</v>
      </c>
      <c r="AH33" s="66">
        <v>0.58309999999999995</v>
      </c>
      <c r="AI33" s="66">
        <v>0.66639999999999999</v>
      </c>
      <c r="AJ33" s="66">
        <v>0.74970000000000003</v>
      </c>
      <c r="AK33" s="66">
        <v>0.83300000000000007</v>
      </c>
      <c r="AL33" s="66">
        <v>0.91630000000000011</v>
      </c>
      <c r="AM33" s="66">
        <v>0.99960000000000016</v>
      </c>
      <c r="AN33" s="58">
        <v>1</v>
      </c>
      <c r="AO33" s="104">
        <f>(9+48+33)/321</f>
        <v>0.28037383177570091</v>
      </c>
      <c r="AP33" s="88">
        <v>1</v>
      </c>
      <c r="AQ33" s="97">
        <f>(25%+25%+25%)/3</f>
        <v>0.25</v>
      </c>
      <c r="AR33" s="97">
        <f t="shared" si="5"/>
        <v>0.25</v>
      </c>
      <c r="AS33" s="97">
        <f t="shared" si="5"/>
        <v>0.25</v>
      </c>
      <c r="AT33" s="97">
        <f t="shared" si="5"/>
        <v>0.25</v>
      </c>
      <c r="AU33" s="26"/>
      <c r="AV33" s="26"/>
      <c r="AW33" s="26"/>
      <c r="AX33" s="26"/>
      <c r="AY33" s="26"/>
      <c r="AZ33" s="26"/>
      <c r="BA33" s="26"/>
      <c r="BB33" s="26"/>
      <c r="BC33" s="26"/>
      <c r="BD33" s="26"/>
      <c r="BE33" s="26"/>
      <c r="BF33" s="26"/>
      <c r="BG33" s="26"/>
      <c r="BH33" s="26"/>
      <c r="BI33" s="26"/>
      <c r="BJ33" s="26"/>
      <c r="BK33" s="26"/>
      <c r="BL33" s="26"/>
      <c r="BM33" s="139">
        <f>90/321</f>
        <v>0.28037383177570091</v>
      </c>
      <c r="BN33" s="94">
        <f t="shared" si="4"/>
        <v>1</v>
      </c>
      <c r="BO33" s="97">
        <f t="shared" si="6"/>
        <v>0.25</v>
      </c>
      <c r="BP33" s="97">
        <f t="shared" si="6"/>
        <v>0.25</v>
      </c>
      <c r="BQ33" s="97">
        <f t="shared" si="6"/>
        <v>0.25</v>
      </c>
      <c r="BR33" s="97">
        <f t="shared" si="6"/>
        <v>0.25</v>
      </c>
      <c r="BS33" s="26"/>
      <c r="BT33" s="26"/>
      <c r="BU33" s="26"/>
      <c r="BV33" s="26"/>
      <c r="BW33" s="26"/>
      <c r="BX33" s="26"/>
      <c r="BY33" s="26"/>
      <c r="BZ33" s="26"/>
      <c r="CA33" s="26"/>
      <c r="CB33" s="26"/>
      <c r="CC33" s="26"/>
      <c r="CD33" s="26"/>
      <c r="CE33" s="26"/>
      <c r="CF33" s="26"/>
      <c r="CG33" s="26"/>
      <c r="CH33" s="26"/>
      <c r="CI33" s="26"/>
      <c r="CJ33" s="26"/>
      <c r="CK33" s="103">
        <f>BM33</f>
        <v>0.28037383177570091</v>
      </c>
      <c r="CL33" s="68">
        <v>1</v>
      </c>
      <c r="CM33" s="29"/>
    </row>
    <row r="34" spans="1:91" s="28" customFormat="1" ht="123.75" customHeight="1" x14ac:dyDescent="0.25">
      <c r="A34" s="275"/>
      <c r="B34" s="278"/>
      <c r="C34" s="278"/>
      <c r="D34" s="189"/>
      <c r="E34" s="192"/>
      <c r="F34" s="197"/>
      <c r="G34" s="186"/>
      <c r="H34" s="182"/>
      <c r="I34" s="185"/>
      <c r="J34" s="172"/>
      <c r="K34" s="24" t="s">
        <v>226</v>
      </c>
      <c r="L34" s="25" t="s">
        <v>73</v>
      </c>
      <c r="M34" s="175"/>
      <c r="N34" s="32" t="s">
        <v>239</v>
      </c>
      <c r="O34" s="168" t="s">
        <v>661</v>
      </c>
      <c r="P34" s="32" t="s">
        <v>240</v>
      </c>
      <c r="Q34" s="24" t="s">
        <v>76</v>
      </c>
      <c r="R34" s="24" t="s">
        <v>76</v>
      </c>
      <c r="S34" s="32" t="s">
        <v>241</v>
      </c>
      <c r="T34" s="25" t="s">
        <v>78</v>
      </c>
      <c r="U34" s="32" t="s">
        <v>242</v>
      </c>
      <c r="V34" s="25" t="s">
        <v>225</v>
      </c>
      <c r="W34" s="25" t="s">
        <v>118</v>
      </c>
      <c r="X34" s="27" t="s">
        <v>82</v>
      </c>
      <c r="Y34" s="24" t="s">
        <v>76</v>
      </c>
      <c r="Z34" s="24" t="s">
        <v>76</v>
      </c>
      <c r="AA34" s="27" t="s">
        <v>112</v>
      </c>
      <c r="AB34" s="57">
        <v>1</v>
      </c>
      <c r="AC34" s="57">
        <v>1</v>
      </c>
      <c r="AD34" s="57">
        <v>1</v>
      </c>
      <c r="AE34" s="57">
        <v>1</v>
      </c>
      <c r="AF34" s="57">
        <v>1</v>
      </c>
      <c r="AG34" s="57">
        <v>1</v>
      </c>
      <c r="AH34" s="57">
        <v>1</v>
      </c>
      <c r="AI34" s="57">
        <v>1</v>
      </c>
      <c r="AJ34" s="57">
        <v>1</v>
      </c>
      <c r="AK34" s="57">
        <v>1</v>
      </c>
      <c r="AL34" s="57">
        <v>1</v>
      </c>
      <c r="AM34" s="57">
        <v>1</v>
      </c>
      <c r="AN34" s="57">
        <v>1</v>
      </c>
      <c r="AO34" s="139">
        <f>(0+10+10)/(19+59+42)</f>
        <v>0.16666666666666666</v>
      </c>
      <c r="AP34" s="88">
        <v>1</v>
      </c>
      <c r="AQ34" s="97">
        <f>(25%+25%+25%)/3</f>
        <v>0.25</v>
      </c>
      <c r="AR34" s="97">
        <f t="shared" si="5"/>
        <v>0.25</v>
      </c>
      <c r="AS34" s="97">
        <f t="shared" si="5"/>
        <v>0.25</v>
      </c>
      <c r="AT34" s="97">
        <f t="shared" si="5"/>
        <v>0.25</v>
      </c>
      <c r="AU34" s="26"/>
      <c r="AV34" s="26"/>
      <c r="AW34" s="26"/>
      <c r="AX34" s="26"/>
      <c r="AY34" s="26"/>
      <c r="AZ34" s="26"/>
      <c r="BA34" s="26"/>
      <c r="BB34" s="26"/>
      <c r="BC34" s="26"/>
      <c r="BD34" s="26"/>
      <c r="BE34" s="26"/>
      <c r="BF34" s="26"/>
      <c r="BG34" s="26"/>
      <c r="BH34" s="26"/>
      <c r="BI34" s="26"/>
      <c r="BJ34" s="26"/>
      <c r="BK34" s="26"/>
      <c r="BL34" s="26"/>
      <c r="BM34" s="139">
        <f>(0+10+10)/(19+59+42)</f>
        <v>0.16666666666666666</v>
      </c>
      <c r="BN34" s="94">
        <f t="shared" si="4"/>
        <v>1</v>
      </c>
      <c r="BO34" s="97">
        <f t="shared" si="6"/>
        <v>0.25</v>
      </c>
      <c r="BP34" s="97">
        <f t="shared" si="6"/>
        <v>0.25</v>
      </c>
      <c r="BQ34" s="97">
        <f t="shared" si="6"/>
        <v>0.25</v>
      </c>
      <c r="BR34" s="97">
        <f t="shared" si="6"/>
        <v>0.25</v>
      </c>
      <c r="BS34" s="26"/>
      <c r="BT34" s="26"/>
      <c r="BU34" s="26"/>
      <c r="BV34" s="26"/>
      <c r="BW34" s="26"/>
      <c r="BX34" s="26"/>
      <c r="BY34" s="26"/>
      <c r="BZ34" s="26"/>
      <c r="CA34" s="26"/>
      <c r="CB34" s="26"/>
      <c r="CC34" s="26"/>
      <c r="CD34" s="26"/>
      <c r="CE34" s="26"/>
      <c r="CF34" s="26"/>
      <c r="CG34" s="26"/>
      <c r="CH34" s="26"/>
      <c r="CI34" s="26"/>
      <c r="CJ34" s="26"/>
      <c r="CK34" s="103">
        <f>20/120</f>
        <v>0.16666666666666666</v>
      </c>
      <c r="CL34" s="103">
        <f>CK34</f>
        <v>0.16666666666666666</v>
      </c>
      <c r="CM34" s="29"/>
    </row>
    <row r="35" spans="1:91" s="28" customFormat="1" ht="103.5" customHeight="1" x14ac:dyDescent="0.25">
      <c r="A35" s="275"/>
      <c r="B35" s="278"/>
      <c r="C35" s="278"/>
      <c r="D35" s="189"/>
      <c r="E35" s="192"/>
      <c r="F35" s="197"/>
      <c r="G35" s="186"/>
      <c r="H35" s="182"/>
      <c r="I35" s="185"/>
      <c r="J35" s="172"/>
      <c r="K35" s="24" t="s">
        <v>243</v>
      </c>
      <c r="L35" s="25" t="s">
        <v>73</v>
      </c>
      <c r="M35" s="175"/>
      <c r="N35" s="32" t="s">
        <v>244</v>
      </c>
      <c r="O35" s="168" t="s">
        <v>661</v>
      </c>
      <c r="P35" s="32" t="s">
        <v>245</v>
      </c>
      <c r="Q35" s="90">
        <v>1725000000</v>
      </c>
      <c r="R35" s="91" t="s">
        <v>246</v>
      </c>
      <c r="S35" s="32" t="s">
        <v>247</v>
      </c>
      <c r="T35" s="25" t="s">
        <v>78</v>
      </c>
      <c r="U35" s="32" t="s">
        <v>248</v>
      </c>
      <c r="V35" s="25" t="s">
        <v>225</v>
      </c>
      <c r="W35" s="25" t="s">
        <v>249</v>
      </c>
      <c r="X35" s="27" t="s">
        <v>82</v>
      </c>
      <c r="Y35" s="26" t="s">
        <v>246</v>
      </c>
      <c r="Z35" s="93">
        <v>1725000000</v>
      </c>
      <c r="AA35" s="27" t="s">
        <v>83</v>
      </c>
      <c r="AB35" s="56"/>
      <c r="AC35" s="56"/>
      <c r="AD35" s="57">
        <v>1</v>
      </c>
      <c r="AE35" s="56"/>
      <c r="AF35" s="56"/>
      <c r="AG35" s="57">
        <v>1</v>
      </c>
      <c r="AH35" s="56"/>
      <c r="AI35" s="56"/>
      <c r="AJ35" s="57">
        <v>1</v>
      </c>
      <c r="AK35" s="56"/>
      <c r="AL35" s="56"/>
      <c r="AM35" s="57">
        <v>1</v>
      </c>
      <c r="AN35" s="58">
        <v>1</v>
      </c>
      <c r="AO35" s="132">
        <v>0.83333333333333337</v>
      </c>
      <c r="AP35" s="130">
        <f>+AQ35+AR35+AS35+AT35</f>
        <v>100</v>
      </c>
      <c r="AQ35" s="130">
        <v>25</v>
      </c>
      <c r="AR35" s="130">
        <v>25</v>
      </c>
      <c r="AS35" s="130">
        <v>25</v>
      </c>
      <c r="AT35" s="130">
        <v>25</v>
      </c>
      <c r="AU35" s="26"/>
      <c r="AV35" s="26"/>
      <c r="AW35" s="26"/>
      <c r="AX35" s="26"/>
      <c r="AY35" s="26"/>
      <c r="AZ35" s="26"/>
      <c r="BA35" s="26"/>
      <c r="BB35" s="26"/>
      <c r="BC35" s="26"/>
      <c r="BD35" s="26"/>
      <c r="BE35" s="26"/>
      <c r="BF35" s="26"/>
      <c r="BG35" s="26"/>
      <c r="BH35" s="26"/>
      <c r="BI35" s="26"/>
      <c r="BJ35" s="26"/>
      <c r="BK35" s="26"/>
      <c r="BL35" s="26"/>
      <c r="BM35" s="125">
        <f>20/24</f>
        <v>0.83333333333333337</v>
      </c>
      <c r="BN35" s="94">
        <f>BO35+BP35+BQ35+BR35</f>
        <v>1</v>
      </c>
      <c r="BO35" s="131">
        <v>0.25</v>
      </c>
      <c r="BP35" s="131">
        <v>0.25</v>
      </c>
      <c r="BQ35" s="131">
        <v>0.25</v>
      </c>
      <c r="BR35" s="131">
        <v>0.25</v>
      </c>
      <c r="BS35" s="26"/>
      <c r="BT35" s="26"/>
      <c r="BU35" s="26"/>
      <c r="BV35" s="26"/>
      <c r="BW35" s="26"/>
      <c r="BX35" s="26"/>
      <c r="BY35" s="26"/>
      <c r="BZ35" s="26"/>
      <c r="CA35" s="26"/>
      <c r="CB35" s="26"/>
      <c r="CC35" s="26"/>
      <c r="CD35" s="26"/>
      <c r="CE35" s="26"/>
      <c r="CF35" s="26"/>
      <c r="CG35" s="26"/>
      <c r="CH35" s="26"/>
      <c r="CI35" s="26"/>
      <c r="CJ35" s="26"/>
      <c r="CK35" s="125">
        <f>20/24</f>
        <v>0.83333333333333337</v>
      </c>
      <c r="CL35" s="124">
        <f>CK35</f>
        <v>0.83333333333333337</v>
      </c>
      <c r="CM35" s="29"/>
    </row>
    <row r="36" spans="1:91" s="28" customFormat="1" ht="117" customHeight="1" x14ac:dyDescent="0.25">
      <c r="A36" s="275"/>
      <c r="B36" s="278"/>
      <c r="C36" s="278"/>
      <c r="D36" s="189"/>
      <c r="E36" s="192"/>
      <c r="F36" s="197"/>
      <c r="G36" s="186"/>
      <c r="H36" s="182"/>
      <c r="I36" s="180"/>
      <c r="J36" s="173"/>
      <c r="K36" s="24" t="s">
        <v>243</v>
      </c>
      <c r="L36" s="25" t="s">
        <v>73</v>
      </c>
      <c r="M36" s="175"/>
      <c r="N36" s="32" t="s">
        <v>259</v>
      </c>
      <c r="O36" s="77" t="s">
        <v>661</v>
      </c>
      <c r="P36" s="32" t="s">
        <v>260</v>
      </c>
      <c r="Q36" s="24" t="s">
        <v>76</v>
      </c>
      <c r="R36" s="24" t="s">
        <v>76</v>
      </c>
      <c r="S36" s="32" t="s">
        <v>261</v>
      </c>
      <c r="T36" s="25" t="s">
        <v>78</v>
      </c>
      <c r="U36" s="32" t="s">
        <v>262</v>
      </c>
      <c r="V36" s="25" t="s">
        <v>225</v>
      </c>
      <c r="W36" s="25" t="s">
        <v>249</v>
      </c>
      <c r="X36" s="27" t="s">
        <v>82</v>
      </c>
      <c r="Y36" s="24" t="s">
        <v>76</v>
      </c>
      <c r="Z36" s="24" t="s">
        <v>76</v>
      </c>
      <c r="AA36" s="27" t="s">
        <v>112</v>
      </c>
      <c r="AB36" s="57">
        <v>1</v>
      </c>
      <c r="AC36" s="57">
        <v>1</v>
      </c>
      <c r="AD36" s="57">
        <v>1</v>
      </c>
      <c r="AE36" s="57">
        <v>1</v>
      </c>
      <c r="AF36" s="57">
        <v>1</v>
      </c>
      <c r="AG36" s="57">
        <v>1</v>
      </c>
      <c r="AH36" s="57">
        <v>1</v>
      </c>
      <c r="AI36" s="57">
        <v>1</v>
      </c>
      <c r="AJ36" s="57">
        <v>1</v>
      </c>
      <c r="AK36" s="57">
        <v>1</v>
      </c>
      <c r="AL36" s="57">
        <v>1</v>
      </c>
      <c r="AM36" s="57">
        <v>1</v>
      </c>
      <c r="AN36" s="58">
        <v>1</v>
      </c>
      <c r="AO36" s="96">
        <f>(392+361+220)/(464+374+242)</f>
        <v>0.90092592592592591</v>
      </c>
      <c r="AP36" s="61">
        <v>100</v>
      </c>
      <c r="AQ36" s="61">
        <v>25</v>
      </c>
      <c r="AR36" s="61">
        <v>25</v>
      </c>
      <c r="AS36" s="61">
        <v>25</v>
      </c>
      <c r="AT36" s="61">
        <v>25</v>
      </c>
      <c r="AU36" s="26"/>
      <c r="AV36" s="26"/>
      <c r="AW36" s="26"/>
      <c r="AX36" s="26"/>
      <c r="AY36" s="26"/>
      <c r="AZ36" s="26"/>
      <c r="BA36" s="26"/>
      <c r="BB36" s="26"/>
      <c r="BC36" s="26"/>
      <c r="BD36" s="26"/>
      <c r="BE36" s="26"/>
      <c r="BF36" s="26"/>
      <c r="BG36" s="26"/>
      <c r="BH36" s="26"/>
      <c r="BI36" s="26"/>
      <c r="BJ36" s="26"/>
      <c r="BK36" s="26"/>
      <c r="BL36" s="26"/>
      <c r="BM36" s="104">
        <f>(392+361+220)/(464+374+242)</f>
        <v>0.90092592592592591</v>
      </c>
      <c r="BN36" s="94">
        <f>BO36+BP36+BQ36+BR36</f>
        <v>1</v>
      </c>
      <c r="BO36" s="97">
        <f t="shared" ref="BO36:BR36" si="7">(25%+25%+25%)/3</f>
        <v>0.25</v>
      </c>
      <c r="BP36" s="97">
        <f t="shared" si="7"/>
        <v>0.25</v>
      </c>
      <c r="BQ36" s="97">
        <f t="shared" si="7"/>
        <v>0.25</v>
      </c>
      <c r="BR36" s="97">
        <f t="shared" si="7"/>
        <v>0.25</v>
      </c>
      <c r="BS36" s="26"/>
      <c r="BT36" s="26"/>
      <c r="BU36" s="26"/>
      <c r="BV36" s="26"/>
      <c r="BW36" s="26"/>
      <c r="BX36" s="26"/>
      <c r="BY36" s="26"/>
      <c r="BZ36" s="26"/>
      <c r="CA36" s="26"/>
      <c r="CB36" s="26"/>
      <c r="CC36" s="26"/>
      <c r="CD36" s="26"/>
      <c r="CE36" s="26"/>
      <c r="CF36" s="26"/>
      <c r="CG36" s="26"/>
      <c r="CH36" s="26"/>
      <c r="CI36" s="26"/>
      <c r="CJ36" s="26"/>
      <c r="CK36" s="77">
        <f>973/1080</f>
        <v>0.90092592592592591</v>
      </c>
      <c r="CL36" s="96">
        <f>CK36</f>
        <v>0.90092592592592591</v>
      </c>
      <c r="CM36" s="29"/>
    </row>
    <row r="37" spans="1:91" s="28" customFormat="1" ht="89.25" customHeight="1" x14ac:dyDescent="0.25">
      <c r="A37" s="275"/>
      <c r="B37" s="278"/>
      <c r="C37" s="278"/>
      <c r="D37" s="189"/>
      <c r="E37" s="192"/>
      <c r="F37" s="197"/>
      <c r="G37" s="280">
        <v>0.33329999999999999</v>
      </c>
      <c r="H37" s="182"/>
      <c r="I37" s="179" t="s">
        <v>263</v>
      </c>
      <c r="J37" s="171" t="s">
        <v>71</v>
      </c>
      <c r="K37" s="24" t="s">
        <v>264</v>
      </c>
      <c r="L37" s="25" t="s">
        <v>73</v>
      </c>
      <c r="M37" s="175">
        <v>1</v>
      </c>
      <c r="N37" s="32" t="s">
        <v>265</v>
      </c>
      <c r="O37" s="168">
        <v>7.6899999999999996E-2</v>
      </c>
      <c r="P37" s="32" t="s">
        <v>266</v>
      </c>
      <c r="Q37" s="24" t="s">
        <v>76</v>
      </c>
      <c r="R37" s="24" t="s">
        <v>76</v>
      </c>
      <c r="S37" s="32" t="s">
        <v>267</v>
      </c>
      <c r="T37" s="23" t="s">
        <v>78</v>
      </c>
      <c r="U37" s="16" t="s">
        <v>268</v>
      </c>
      <c r="V37" s="25" t="s">
        <v>225</v>
      </c>
      <c r="W37" s="25" t="s">
        <v>95</v>
      </c>
      <c r="X37" s="27" t="s">
        <v>82</v>
      </c>
      <c r="Y37" s="24" t="s">
        <v>76</v>
      </c>
      <c r="Z37" s="24" t="s">
        <v>76</v>
      </c>
      <c r="AA37" s="27" t="s">
        <v>83</v>
      </c>
      <c r="AB37" s="43"/>
      <c r="AC37" s="43"/>
      <c r="AD37" s="43">
        <v>1</v>
      </c>
      <c r="AE37" s="43"/>
      <c r="AF37" s="57"/>
      <c r="AG37" s="43">
        <v>1</v>
      </c>
      <c r="AH37" s="43"/>
      <c r="AI37" s="43"/>
      <c r="AJ37" s="43">
        <v>1</v>
      </c>
      <c r="AK37" s="43"/>
      <c r="AL37" s="43"/>
      <c r="AM37" s="43">
        <v>1</v>
      </c>
      <c r="AN37" s="43">
        <v>1</v>
      </c>
      <c r="AO37" s="101">
        <v>1</v>
      </c>
      <c r="AP37" s="101">
        <v>1</v>
      </c>
      <c r="AQ37" s="101">
        <v>0.25</v>
      </c>
      <c r="AR37" s="101">
        <v>0.25</v>
      </c>
      <c r="AS37" s="101">
        <v>0.25</v>
      </c>
      <c r="AT37" s="101">
        <v>0.25</v>
      </c>
      <c r="AU37" s="26"/>
      <c r="AV37" s="26"/>
      <c r="AW37" s="26"/>
      <c r="AX37" s="26"/>
      <c r="AY37" s="26"/>
      <c r="AZ37" s="26"/>
      <c r="BA37" s="26"/>
      <c r="BB37" s="26"/>
      <c r="BC37" s="26"/>
      <c r="BD37" s="26"/>
      <c r="BE37" s="26"/>
      <c r="BF37" s="26"/>
      <c r="BG37" s="26"/>
      <c r="BH37" s="26"/>
      <c r="BI37" s="26"/>
      <c r="BJ37" s="26"/>
      <c r="BK37" s="26"/>
      <c r="BL37" s="26"/>
      <c r="BM37" s="57">
        <v>1</v>
      </c>
      <c r="BN37" s="94">
        <f>BO37+BP37+BQ37+BR37</f>
        <v>1</v>
      </c>
      <c r="BO37" s="101">
        <v>0.25</v>
      </c>
      <c r="BP37" s="101">
        <v>0.25</v>
      </c>
      <c r="BQ37" s="101">
        <v>0.25</v>
      </c>
      <c r="BR37" s="101">
        <v>0.25</v>
      </c>
      <c r="BS37" s="26"/>
      <c r="BT37" s="26"/>
      <c r="BU37" s="26"/>
      <c r="BV37" s="26"/>
      <c r="BW37" s="26"/>
      <c r="BX37" s="26"/>
      <c r="BY37" s="26"/>
      <c r="BZ37" s="26"/>
      <c r="CA37" s="26"/>
      <c r="CB37" s="26"/>
      <c r="CC37" s="26"/>
      <c r="CD37" s="26"/>
      <c r="CE37" s="26"/>
      <c r="CF37" s="26"/>
      <c r="CG37" s="26"/>
      <c r="CH37" s="26"/>
      <c r="CI37" s="26"/>
      <c r="CJ37" s="26"/>
      <c r="CK37" s="101">
        <v>1</v>
      </c>
      <c r="CL37" s="101">
        <f>CK37</f>
        <v>1</v>
      </c>
      <c r="CM37" s="29"/>
    </row>
    <row r="38" spans="1:91" s="28" customFormat="1" ht="109.5" customHeight="1" x14ac:dyDescent="0.25">
      <c r="A38" s="275"/>
      <c r="B38" s="278"/>
      <c r="C38" s="278"/>
      <c r="D38" s="189"/>
      <c r="E38" s="192"/>
      <c r="F38" s="197"/>
      <c r="G38" s="281"/>
      <c r="H38" s="182"/>
      <c r="I38" s="185"/>
      <c r="J38" s="172"/>
      <c r="K38" s="24" t="s">
        <v>264</v>
      </c>
      <c r="L38" s="25" t="s">
        <v>73</v>
      </c>
      <c r="M38" s="175"/>
      <c r="N38" s="32" t="s">
        <v>269</v>
      </c>
      <c r="O38" s="168">
        <v>7.6899999999999996E-2</v>
      </c>
      <c r="P38" s="32" t="s">
        <v>270</v>
      </c>
      <c r="Q38" s="24" t="s">
        <v>76</v>
      </c>
      <c r="R38" s="24" t="s">
        <v>76</v>
      </c>
      <c r="S38" s="32" t="s">
        <v>271</v>
      </c>
      <c r="T38" s="23" t="s">
        <v>78</v>
      </c>
      <c r="U38" s="32" t="s">
        <v>272</v>
      </c>
      <c r="V38" s="25" t="s">
        <v>225</v>
      </c>
      <c r="W38" s="25" t="s">
        <v>95</v>
      </c>
      <c r="X38" s="27" t="s">
        <v>82</v>
      </c>
      <c r="Y38" s="24" t="s">
        <v>76</v>
      </c>
      <c r="Z38" s="24" t="s">
        <v>76</v>
      </c>
      <c r="AA38" s="27" t="s">
        <v>83</v>
      </c>
      <c r="AB38" s="43"/>
      <c r="AC38" s="43"/>
      <c r="AD38" s="43">
        <v>1</v>
      </c>
      <c r="AE38" s="43"/>
      <c r="AF38" s="43"/>
      <c r="AG38" s="43">
        <v>1</v>
      </c>
      <c r="AH38" s="43"/>
      <c r="AI38" s="43"/>
      <c r="AJ38" s="43">
        <v>1</v>
      </c>
      <c r="AK38" s="43"/>
      <c r="AL38" s="43"/>
      <c r="AM38" s="43">
        <v>1</v>
      </c>
      <c r="AN38" s="43">
        <v>1</v>
      </c>
      <c r="AO38" s="57">
        <v>1</v>
      </c>
      <c r="AP38" s="57">
        <f>SUM(AQ38:AT38)</f>
        <v>1</v>
      </c>
      <c r="AQ38" s="107">
        <v>0.25</v>
      </c>
      <c r="AR38" s="107">
        <v>0.25</v>
      </c>
      <c r="AS38" s="107">
        <v>0.25</v>
      </c>
      <c r="AT38" s="107">
        <v>0.25</v>
      </c>
      <c r="AU38" s="26"/>
      <c r="AV38" s="26"/>
      <c r="AW38" s="26"/>
      <c r="AX38" s="26"/>
      <c r="AY38" s="26"/>
      <c r="AZ38" s="26"/>
      <c r="BA38" s="26"/>
      <c r="BB38" s="26"/>
      <c r="BC38" s="26"/>
      <c r="BD38" s="26"/>
      <c r="BE38" s="26"/>
      <c r="BF38" s="26"/>
      <c r="BG38" s="26"/>
      <c r="BH38" s="26"/>
      <c r="BI38" s="26"/>
      <c r="BJ38" s="26"/>
      <c r="BK38" s="26"/>
      <c r="BL38" s="26"/>
      <c r="BM38" s="57">
        <v>1</v>
      </c>
      <c r="BN38" s="94">
        <f>BO38+BP38+BQ38+BR38</f>
        <v>1</v>
      </c>
      <c r="BO38" s="101">
        <v>0.25</v>
      </c>
      <c r="BP38" s="101">
        <v>0.25</v>
      </c>
      <c r="BQ38" s="101">
        <v>0.25</v>
      </c>
      <c r="BR38" s="101">
        <v>0.25</v>
      </c>
      <c r="BS38" s="26"/>
      <c r="BT38" s="26"/>
      <c r="BU38" s="26"/>
      <c r="BV38" s="26"/>
      <c r="BW38" s="26"/>
      <c r="BX38" s="26"/>
      <c r="BY38" s="26"/>
      <c r="BZ38" s="26"/>
      <c r="CA38" s="26"/>
      <c r="CB38" s="26"/>
      <c r="CC38" s="26"/>
      <c r="CD38" s="26"/>
      <c r="CE38" s="26"/>
      <c r="CF38" s="26"/>
      <c r="CG38" s="26"/>
      <c r="CH38" s="26"/>
      <c r="CI38" s="26"/>
      <c r="CJ38" s="26"/>
      <c r="CK38" s="57">
        <v>1</v>
      </c>
      <c r="CL38" s="101">
        <f>CK38</f>
        <v>1</v>
      </c>
      <c r="CM38" s="29"/>
    </row>
    <row r="39" spans="1:91" s="157" customFormat="1" ht="39.75" customHeight="1" x14ac:dyDescent="0.25">
      <c r="A39" s="275"/>
      <c r="B39" s="278"/>
      <c r="C39" s="278"/>
      <c r="D39" s="189"/>
      <c r="E39" s="192"/>
      <c r="F39" s="197"/>
      <c r="G39" s="281"/>
      <c r="H39" s="182"/>
      <c r="I39" s="185"/>
      <c r="J39" s="172"/>
      <c r="K39" s="142" t="s">
        <v>273</v>
      </c>
      <c r="L39" s="150" t="s">
        <v>73</v>
      </c>
      <c r="M39" s="175"/>
      <c r="N39" s="158" t="s">
        <v>274</v>
      </c>
      <c r="O39" s="168">
        <v>7.6899999999999996E-2</v>
      </c>
      <c r="P39" s="158" t="s">
        <v>275</v>
      </c>
      <c r="Q39" s="142" t="s">
        <v>76</v>
      </c>
      <c r="R39" s="142" t="s">
        <v>76</v>
      </c>
      <c r="S39" s="158" t="s">
        <v>276</v>
      </c>
      <c r="T39" s="154" t="s">
        <v>78</v>
      </c>
      <c r="U39" s="158" t="s">
        <v>277</v>
      </c>
      <c r="V39" s="150" t="s">
        <v>80</v>
      </c>
      <c r="W39" s="150" t="s">
        <v>111</v>
      </c>
      <c r="X39" s="155" t="s">
        <v>82</v>
      </c>
      <c r="Y39" s="142" t="s">
        <v>76</v>
      </c>
      <c r="Z39" s="142" t="s">
        <v>76</v>
      </c>
      <c r="AA39" s="155" t="s">
        <v>89</v>
      </c>
      <c r="AB39" s="159"/>
      <c r="AC39" s="159"/>
      <c r="AD39" s="159"/>
      <c r="AE39" s="159"/>
      <c r="AF39" s="159"/>
      <c r="AG39" s="159">
        <v>1</v>
      </c>
      <c r="AH39" s="159"/>
      <c r="AI39" s="159"/>
      <c r="AJ39" s="159"/>
      <c r="AK39" s="159"/>
      <c r="AL39" s="159"/>
      <c r="AM39" s="159">
        <v>1</v>
      </c>
      <c r="AN39" s="159">
        <v>1</v>
      </c>
      <c r="AO39" s="113"/>
      <c r="AP39" s="160"/>
      <c r="AQ39" s="160"/>
      <c r="AR39" s="160"/>
      <c r="AS39" s="160"/>
      <c r="AT39" s="160"/>
      <c r="AU39" s="148"/>
      <c r="AV39" s="148"/>
      <c r="AW39" s="148"/>
      <c r="AX39" s="148"/>
      <c r="AY39" s="148"/>
      <c r="AZ39" s="148"/>
      <c r="BA39" s="148"/>
      <c r="BB39" s="148"/>
      <c r="BC39" s="148"/>
      <c r="BD39" s="148"/>
      <c r="BE39" s="148"/>
      <c r="BF39" s="148"/>
      <c r="BG39" s="148"/>
      <c r="BH39" s="148"/>
      <c r="BI39" s="148"/>
      <c r="BJ39" s="148"/>
      <c r="BK39" s="148"/>
      <c r="BL39" s="148"/>
      <c r="BM39" s="113"/>
      <c r="BN39" s="135"/>
      <c r="BO39" s="97"/>
      <c r="BP39" s="97"/>
      <c r="BQ39" s="97"/>
      <c r="BR39" s="97"/>
      <c r="BS39" s="148"/>
      <c r="BT39" s="148"/>
      <c r="BU39" s="148"/>
      <c r="BV39" s="148"/>
      <c r="BW39" s="148"/>
      <c r="BX39" s="148"/>
      <c r="BY39" s="148"/>
      <c r="BZ39" s="148"/>
      <c r="CA39" s="148"/>
      <c r="CB39" s="148"/>
      <c r="CC39" s="148"/>
      <c r="CD39" s="148"/>
      <c r="CE39" s="148"/>
      <c r="CF39" s="148"/>
      <c r="CG39" s="148"/>
      <c r="CH39" s="148"/>
      <c r="CI39" s="148"/>
      <c r="CJ39" s="148"/>
      <c r="CK39" s="148"/>
      <c r="CL39" s="148"/>
      <c r="CM39" s="156"/>
    </row>
    <row r="40" spans="1:91" s="28" customFormat="1" ht="46.5" customHeight="1" x14ac:dyDescent="0.25">
      <c r="A40" s="275"/>
      <c r="B40" s="278"/>
      <c r="C40" s="278"/>
      <c r="D40" s="189"/>
      <c r="E40" s="192"/>
      <c r="F40" s="197"/>
      <c r="G40" s="281"/>
      <c r="H40" s="182"/>
      <c r="I40" s="185"/>
      <c r="J40" s="172"/>
      <c r="K40" s="24" t="s">
        <v>278</v>
      </c>
      <c r="L40" s="25" t="s">
        <v>73</v>
      </c>
      <c r="M40" s="175"/>
      <c r="N40" s="32" t="s">
        <v>279</v>
      </c>
      <c r="O40" s="168">
        <v>7.6899999999999996E-2</v>
      </c>
      <c r="P40" s="32" t="s">
        <v>280</v>
      </c>
      <c r="Q40" s="24" t="s">
        <v>76</v>
      </c>
      <c r="R40" s="24" t="s">
        <v>76</v>
      </c>
      <c r="S40" s="32" t="s">
        <v>281</v>
      </c>
      <c r="T40" s="23" t="s">
        <v>78</v>
      </c>
      <c r="U40" s="32" t="s">
        <v>282</v>
      </c>
      <c r="V40" s="25" t="s">
        <v>80</v>
      </c>
      <c r="W40" s="25" t="s">
        <v>249</v>
      </c>
      <c r="X40" s="27" t="s">
        <v>82</v>
      </c>
      <c r="Y40" s="24" t="s">
        <v>76</v>
      </c>
      <c r="Z40" s="24" t="s">
        <v>76</v>
      </c>
      <c r="AA40" s="27" t="s">
        <v>112</v>
      </c>
      <c r="AB40" s="43">
        <v>1</v>
      </c>
      <c r="AC40" s="43">
        <v>1</v>
      </c>
      <c r="AD40" s="43">
        <v>1</v>
      </c>
      <c r="AE40" s="43">
        <v>1</v>
      </c>
      <c r="AF40" s="43">
        <v>1</v>
      </c>
      <c r="AG40" s="43">
        <v>1</v>
      </c>
      <c r="AH40" s="43">
        <v>1</v>
      </c>
      <c r="AI40" s="43">
        <v>1</v>
      </c>
      <c r="AJ40" s="43">
        <v>1</v>
      </c>
      <c r="AK40" s="43">
        <v>1</v>
      </c>
      <c r="AL40" s="43">
        <v>1</v>
      </c>
      <c r="AM40" s="43">
        <v>1</v>
      </c>
      <c r="AN40" s="43">
        <v>1</v>
      </c>
      <c r="AO40" s="104">
        <f>(12+14+22)/(12+14+23)</f>
        <v>0.97959183673469385</v>
      </c>
      <c r="AP40" s="61">
        <f>+AQ40+AR40+AS40+AT40</f>
        <v>100</v>
      </c>
      <c r="AQ40" s="61">
        <v>25</v>
      </c>
      <c r="AR40" s="61">
        <v>25</v>
      </c>
      <c r="AS40" s="61">
        <v>25</v>
      </c>
      <c r="AT40" s="61">
        <v>25</v>
      </c>
      <c r="AU40" s="26"/>
      <c r="AV40" s="26"/>
      <c r="AW40" s="26"/>
      <c r="AX40" s="26"/>
      <c r="AY40" s="26"/>
      <c r="AZ40" s="26"/>
      <c r="BA40" s="26"/>
      <c r="BB40" s="26"/>
      <c r="BC40" s="26"/>
      <c r="BD40" s="26"/>
      <c r="BE40" s="26"/>
      <c r="BF40" s="26"/>
      <c r="BG40" s="26"/>
      <c r="BH40" s="26"/>
      <c r="BI40" s="26"/>
      <c r="BJ40" s="26"/>
      <c r="BK40" s="26"/>
      <c r="BL40" s="26"/>
      <c r="BM40" s="104">
        <f>(12+14+22)/(12+14+23)</f>
        <v>0.97959183673469385</v>
      </c>
      <c r="BN40" s="94">
        <f>BO40+BP40+BQ40+BR40</f>
        <v>1</v>
      </c>
      <c r="BO40" s="97">
        <f t="shared" ref="BO40:BR41" si="8">(25%+25%+25%)/3</f>
        <v>0.25</v>
      </c>
      <c r="BP40" s="97">
        <f t="shared" si="8"/>
        <v>0.25</v>
      </c>
      <c r="BQ40" s="97">
        <f t="shared" si="8"/>
        <v>0.25</v>
      </c>
      <c r="BR40" s="97">
        <f t="shared" si="8"/>
        <v>0.25</v>
      </c>
      <c r="BS40" s="26"/>
      <c r="BT40" s="26"/>
      <c r="BU40" s="26"/>
      <c r="BV40" s="26"/>
      <c r="BW40" s="26"/>
      <c r="BX40" s="26"/>
      <c r="BY40" s="26"/>
      <c r="BZ40" s="26"/>
      <c r="CA40" s="26"/>
      <c r="CB40" s="26"/>
      <c r="CC40" s="26"/>
      <c r="CD40" s="26"/>
      <c r="CE40" s="26"/>
      <c r="CF40" s="26"/>
      <c r="CG40" s="26"/>
      <c r="CH40" s="26"/>
      <c r="CI40" s="26"/>
      <c r="CJ40" s="26"/>
      <c r="CK40" s="103">
        <f>48/49</f>
        <v>0.97959183673469385</v>
      </c>
      <c r="CL40" s="103">
        <f>CK40</f>
        <v>0.97959183673469385</v>
      </c>
      <c r="CM40" s="29"/>
    </row>
    <row r="41" spans="1:91" s="28" customFormat="1" ht="90" customHeight="1" x14ac:dyDescent="0.25">
      <c r="A41" s="275"/>
      <c r="B41" s="278"/>
      <c r="C41" s="278"/>
      <c r="D41" s="189"/>
      <c r="E41" s="192"/>
      <c r="F41" s="197"/>
      <c r="G41" s="281"/>
      <c r="H41" s="182"/>
      <c r="I41" s="185"/>
      <c r="J41" s="172"/>
      <c r="K41" s="24" t="s">
        <v>278</v>
      </c>
      <c r="L41" s="25" t="s">
        <v>73</v>
      </c>
      <c r="M41" s="175"/>
      <c r="N41" s="32" t="s">
        <v>283</v>
      </c>
      <c r="O41" s="168">
        <v>7.6899999999999996E-2</v>
      </c>
      <c r="P41" s="32" t="s">
        <v>284</v>
      </c>
      <c r="Q41" s="24" t="s">
        <v>76</v>
      </c>
      <c r="R41" s="24" t="s">
        <v>76</v>
      </c>
      <c r="S41" s="32" t="s">
        <v>285</v>
      </c>
      <c r="T41" s="23" t="s">
        <v>78</v>
      </c>
      <c r="U41" s="32" t="s">
        <v>286</v>
      </c>
      <c r="V41" s="25" t="s">
        <v>225</v>
      </c>
      <c r="W41" s="25" t="s">
        <v>249</v>
      </c>
      <c r="X41" s="27" t="s">
        <v>82</v>
      </c>
      <c r="Y41" s="24" t="s">
        <v>76</v>
      </c>
      <c r="Z41" s="24" t="s">
        <v>76</v>
      </c>
      <c r="AA41" s="27" t="s">
        <v>112</v>
      </c>
      <c r="AB41" s="43">
        <v>1</v>
      </c>
      <c r="AC41" s="43">
        <v>1</v>
      </c>
      <c r="AD41" s="43">
        <v>1</v>
      </c>
      <c r="AE41" s="43">
        <v>1</v>
      </c>
      <c r="AF41" s="43">
        <v>1</v>
      </c>
      <c r="AG41" s="43">
        <v>1</v>
      </c>
      <c r="AH41" s="43">
        <v>1</v>
      </c>
      <c r="AI41" s="43">
        <v>1</v>
      </c>
      <c r="AJ41" s="43">
        <v>1</v>
      </c>
      <c r="AK41" s="43">
        <v>1</v>
      </c>
      <c r="AL41" s="43">
        <v>1</v>
      </c>
      <c r="AM41" s="43">
        <v>1</v>
      </c>
      <c r="AN41" s="43">
        <v>1</v>
      </c>
      <c r="AO41" s="96">
        <f>(78+109+111)/(82+119+122)</f>
        <v>0.92260061919504643</v>
      </c>
      <c r="AP41" s="61">
        <v>100</v>
      </c>
      <c r="AQ41" s="61">
        <v>25</v>
      </c>
      <c r="AR41" s="61">
        <v>25</v>
      </c>
      <c r="AS41" s="61">
        <v>25</v>
      </c>
      <c r="AT41" s="61">
        <v>25</v>
      </c>
      <c r="AU41" s="26"/>
      <c r="AV41" s="26"/>
      <c r="AW41" s="26"/>
      <c r="AX41" s="26"/>
      <c r="AY41" s="26"/>
      <c r="AZ41" s="26"/>
      <c r="BA41" s="26"/>
      <c r="BB41" s="26"/>
      <c r="BC41" s="26"/>
      <c r="BD41" s="26"/>
      <c r="BE41" s="26"/>
      <c r="BF41" s="26"/>
      <c r="BG41" s="26"/>
      <c r="BH41" s="26"/>
      <c r="BI41" s="26"/>
      <c r="BJ41" s="26"/>
      <c r="BK41" s="26"/>
      <c r="BL41" s="26"/>
      <c r="BM41" s="104">
        <f>(78+109+111)/(82+119+122)</f>
        <v>0.92260061919504643</v>
      </c>
      <c r="BN41" s="94">
        <f>BO41+BP41+BQ41+BR41</f>
        <v>1</v>
      </c>
      <c r="BO41" s="97">
        <f t="shared" si="8"/>
        <v>0.25</v>
      </c>
      <c r="BP41" s="97">
        <f t="shared" si="8"/>
        <v>0.25</v>
      </c>
      <c r="BQ41" s="97">
        <f t="shared" si="8"/>
        <v>0.25</v>
      </c>
      <c r="BR41" s="97">
        <f t="shared" si="8"/>
        <v>0.25</v>
      </c>
      <c r="BS41" s="26"/>
      <c r="BT41" s="26"/>
      <c r="BU41" s="26"/>
      <c r="BV41" s="26"/>
      <c r="BW41" s="26"/>
      <c r="BX41" s="26"/>
      <c r="BY41" s="26"/>
      <c r="BZ41" s="26"/>
      <c r="CA41" s="26"/>
      <c r="CB41" s="26"/>
      <c r="CC41" s="26"/>
      <c r="CD41" s="26"/>
      <c r="CE41" s="26"/>
      <c r="CF41" s="26"/>
      <c r="CG41" s="26"/>
      <c r="CH41" s="26"/>
      <c r="CI41" s="26"/>
      <c r="CJ41" s="26"/>
      <c r="CK41" s="77">
        <f>298/323</f>
        <v>0.92260061919504643</v>
      </c>
      <c r="CL41" s="77">
        <f>CK41</f>
        <v>0.92260061919504643</v>
      </c>
      <c r="CM41" s="29"/>
    </row>
    <row r="42" spans="1:91" s="28" customFormat="1" ht="86.25" customHeight="1" x14ac:dyDescent="0.25">
      <c r="A42" s="275"/>
      <c r="B42" s="278"/>
      <c r="C42" s="278"/>
      <c r="D42" s="189"/>
      <c r="E42" s="192"/>
      <c r="F42" s="197"/>
      <c r="G42" s="281"/>
      <c r="H42" s="182"/>
      <c r="I42" s="185"/>
      <c r="J42" s="172"/>
      <c r="K42" s="24" t="s">
        <v>278</v>
      </c>
      <c r="L42" s="25" t="s">
        <v>73</v>
      </c>
      <c r="M42" s="175"/>
      <c r="N42" s="32" t="s">
        <v>287</v>
      </c>
      <c r="O42" s="168">
        <v>7.6899999999999996E-2</v>
      </c>
      <c r="P42" s="32" t="s">
        <v>288</v>
      </c>
      <c r="Q42" s="24" t="s">
        <v>76</v>
      </c>
      <c r="R42" s="24" t="s">
        <v>76</v>
      </c>
      <c r="S42" s="32" t="s">
        <v>289</v>
      </c>
      <c r="T42" s="25" t="s">
        <v>78</v>
      </c>
      <c r="U42" s="32" t="s">
        <v>290</v>
      </c>
      <c r="V42" s="25" t="s">
        <v>80</v>
      </c>
      <c r="W42" s="25" t="s">
        <v>249</v>
      </c>
      <c r="X42" s="27" t="s">
        <v>82</v>
      </c>
      <c r="Y42" s="24" t="s">
        <v>76</v>
      </c>
      <c r="Z42" s="24" t="s">
        <v>76</v>
      </c>
      <c r="AA42" s="27" t="s">
        <v>83</v>
      </c>
      <c r="AB42" s="59"/>
      <c r="AC42" s="59"/>
      <c r="AD42" s="57">
        <v>1</v>
      </c>
      <c r="AE42" s="59"/>
      <c r="AF42" s="59"/>
      <c r="AG42" s="57">
        <v>1</v>
      </c>
      <c r="AH42" s="59"/>
      <c r="AI42" s="59"/>
      <c r="AJ42" s="57">
        <v>1</v>
      </c>
      <c r="AK42" s="59"/>
      <c r="AL42" s="59"/>
      <c r="AM42" s="57">
        <v>1</v>
      </c>
      <c r="AN42" s="58">
        <v>1</v>
      </c>
      <c r="AO42" s="133">
        <v>1</v>
      </c>
      <c r="AP42" s="130">
        <v>100</v>
      </c>
      <c r="AQ42" s="130">
        <v>25</v>
      </c>
      <c r="AR42" s="130">
        <v>25</v>
      </c>
      <c r="AS42" s="130">
        <v>25</v>
      </c>
      <c r="AT42" s="130">
        <v>25</v>
      </c>
      <c r="AU42" s="26"/>
      <c r="AV42" s="26"/>
      <c r="AW42" s="26"/>
      <c r="AX42" s="26"/>
      <c r="AY42" s="26"/>
      <c r="AZ42" s="26"/>
      <c r="BA42" s="26"/>
      <c r="BB42" s="26"/>
      <c r="BC42" s="26"/>
      <c r="BD42" s="26"/>
      <c r="BE42" s="26"/>
      <c r="BF42" s="26"/>
      <c r="BG42" s="26"/>
      <c r="BH42" s="26"/>
      <c r="BI42" s="26"/>
      <c r="BJ42" s="26"/>
      <c r="BK42" s="26"/>
      <c r="BL42" s="26"/>
      <c r="BM42" s="94">
        <f>1080/1080</f>
        <v>1</v>
      </c>
      <c r="BN42" s="94">
        <f>BO42+BP42+BQ42+BR42</f>
        <v>1</v>
      </c>
      <c r="BO42" s="131">
        <v>0.25</v>
      </c>
      <c r="BP42" s="131">
        <v>0.25</v>
      </c>
      <c r="BQ42" s="131">
        <v>0.25</v>
      </c>
      <c r="BR42" s="131">
        <v>0.25</v>
      </c>
      <c r="BS42" s="26"/>
      <c r="BT42" s="26"/>
      <c r="BU42" s="26"/>
      <c r="BV42" s="26"/>
      <c r="BW42" s="26"/>
      <c r="BX42" s="26"/>
      <c r="BY42" s="26"/>
      <c r="BZ42" s="26"/>
      <c r="CA42" s="26"/>
      <c r="CB42" s="26"/>
      <c r="CC42" s="26"/>
      <c r="CD42" s="26"/>
      <c r="CE42" s="26"/>
      <c r="CF42" s="26"/>
      <c r="CG42" s="26"/>
      <c r="CH42" s="26"/>
      <c r="CI42" s="26"/>
      <c r="CJ42" s="26"/>
      <c r="CK42" s="94">
        <f>1080/1080</f>
        <v>1</v>
      </c>
      <c r="CL42" s="131">
        <f>CK42</f>
        <v>1</v>
      </c>
      <c r="CM42" s="29"/>
    </row>
    <row r="43" spans="1:91" s="28" customFormat="1" ht="75" customHeight="1" x14ac:dyDescent="0.25">
      <c r="A43" s="275"/>
      <c r="B43" s="278"/>
      <c r="C43" s="278"/>
      <c r="D43" s="189"/>
      <c r="E43" s="192"/>
      <c r="F43" s="197"/>
      <c r="G43" s="281"/>
      <c r="H43" s="182"/>
      <c r="I43" s="185"/>
      <c r="J43" s="172"/>
      <c r="K43" s="24" t="s">
        <v>291</v>
      </c>
      <c r="L43" s="25" t="s">
        <v>73</v>
      </c>
      <c r="M43" s="175"/>
      <c r="N43" s="32" t="s">
        <v>292</v>
      </c>
      <c r="O43" s="168">
        <v>7.6899999999999996E-2</v>
      </c>
      <c r="P43" s="32" t="s">
        <v>293</v>
      </c>
      <c r="Q43" s="24" t="s">
        <v>76</v>
      </c>
      <c r="R43" s="24" t="s">
        <v>76</v>
      </c>
      <c r="S43" s="32" t="s">
        <v>294</v>
      </c>
      <c r="T43" s="25" t="s">
        <v>78</v>
      </c>
      <c r="U43" s="32" t="s">
        <v>295</v>
      </c>
      <c r="V43" s="25" t="s">
        <v>80</v>
      </c>
      <c r="W43" s="25" t="s">
        <v>118</v>
      </c>
      <c r="X43" s="27" t="s">
        <v>82</v>
      </c>
      <c r="Y43" s="24" t="s">
        <v>76</v>
      </c>
      <c r="Z43" s="24" t="s">
        <v>76</v>
      </c>
      <c r="AA43" s="27" t="s">
        <v>83</v>
      </c>
      <c r="AB43" s="26"/>
      <c r="AC43" s="26"/>
      <c r="AD43" s="57">
        <v>1</v>
      </c>
      <c r="AE43" s="59"/>
      <c r="AF43" s="59"/>
      <c r="AG43" s="57">
        <v>1</v>
      </c>
      <c r="AH43" s="59"/>
      <c r="AI43" s="59"/>
      <c r="AJ43" s="57">
        <v>1</v>
      </c>
      <c r="AK43" s="59"/>
      <c r="AL43" s="59"/>
      <c r="AM43" s="57">
        <v>1</v>
      </c>
      <c r="AN43" s="58">
        <v>1</v>
      </c>
      <c r="AO43" s="162">
        <f>84/84</f>
        <v>1</v>
      </c>
      <c r="AP43" s="145">
        <v>0.75</v>
      </c>
      <c r="AQ43" s="145">
        <v>0.25</v>
      </c>
      <c r="AR43" s="145">
        <v>0.25</v>
      </c>
      <c r="AS43" s="145">
        <v>0</v>
      </c>
      <c r="AT43" s="145">
        <v>0.25</v>
      </c>
      <c r="AU43" s="26"/>
      <c r="AV43" s="26"/>
      <c r="AW43" s="26"/>
      <c r="AX43" s="26"/>
      <c r="AY43" s="26"/>
      <c r="AZ43" s="26"/>
      <c r="BA43" s="26"/>
      <c r="BB43" s="26"/>
      <c r="BC43" s="26"/>
      <c r="BD43" s="26"/>
      <c r="BE43" s="26"/>
      <c r="BF43" s="26"/>
      <c r="BG43" s="26"/>
      <c r="BH43" s="26"/>
      <c r="BI43" s="26"/>
      <c r="BJ43" s="26"/>
      <c r="BK43" s="26"/>
      <c r="BL43" s="26"/>
      <c r="BM43" s="113">
        <f>84/84</f>
        <v>1</v>
      </c>
      <c r="BN43" s="101">
        <f>BO43+BP43+BQ43+BR43</f>
        <v>0.75</v>
      </c>
      <c r="BO43" s="101">
        <v>0.25</v>
      </c>
      <c r="BP43" s="101">
        <v>0.25</v>
      </c>
      <c r="BQ43" s="101">
        <v>0</v>
      </c>
      <c r="BR43" s="108">
        <v>0.25</v>
      </c>
      <c r="BS43" s="26"/>
      <c r="BT43" s="26"/>
      <c r="BU43" s="26"/>
      <c r="BV43" s="26"/>
      <c r="BW43" s="26"/>
      <c r="BX43" s="26"/>
      <c r="BY43" s="26"/>
      <c r="BZ43" s="26"/>
      <c r="CA43" s="26"/>
      <c r="CB43" s="26"/>
      <c r="CC43" s="26"/>
      <c r="CD43" s="26"/>
      <c r="CE43" s="26"/>
      <c r="CF43" s="26"/>
      <c r="CG43" s="26"/>
      <c r="CH43" s="26"/>
      <c r="CI43" s="26"/>
      <c r="CJ43" s="26"/>
      <c r="CK43" s="111">
        <f>75/84</f>
        <v>0.8928571428571429</v>
      </c>
      <c r="CL43" s="110">
        <f>CK43</f>
        <v>0.8928571428571429</v>
      </c>
      <c r="CM43" s="29"/>
    </row>
    <row r="44" spans="1:91" s="28" customFormat="1" ht="98.25" customHeight="1" x14ac:dyDescent="0.25">
      <c r="A44" s="275"/>
      <c r="B44" s="278"/>
      <c r="C44" s="278"/>
      <c r="D44" s="189"/>
      <c r="E44" s="192"/>
      <c r="F44" s="197"/>
      <c r="G44" s="281"/>
      <c r="H44" s="182"/>
      <c r="I44" s="185"/>
      <c r="J44" s="172"/>
      <c r="K44" s="24" t="s">
        <v>296</v>
      </c>
      <c r="L44" s="24" t="s">
        <v>123</v>
      </c>
      <c r="M44" s="175"/>
      <c r="N44" s="32" t="s">
        <v>297</v>
      </c>
      <c r="O44" s="168">
        <v>7.6899999999999996E-2</v>
      </c>
      <c r="P44" s="32" t="s">
        <v>298</v>
      </c>
      <c r="Q44" s="24" t="s">
        <v>76</v>
      </c>
      <c r="R44" s="24" t="s">
        <v>76</v>
      </c>
      <c r="S44" s="32" t="s">
        <v>299</v>
      </c>
      <c r="T44" s="25" t="s">
        <v>78</v>
      </c>
      <c r="U44" s="32" t="s">
        <v>300</v>
      </c>
      <c r="V44" s="25" t="s">
        <v>80</v>
      </c>
      <c r="W44" s="25" t="s">
        <v>301</v>
      </c>
      <c r="X44" s="27" t="s">
        <v>82</v>
      </c>
      <c r="Y44" s="24" t="s">
        <v>76</v>
      </c>
      <c r="Z44" s="24" t="s">
        <v>76</v>
      </c>
      <c r="AA44" s="27" t="s">
        <v>142</v>
      </c>
      <c r="AB44" s="43"/>
      <c r="AC44" s="43"/>
      <c r="AD44" s="56"/>
      <c r="AE44" s="43"/>
      <c r="AF44" s="43"/>
      <c r="AG44" s="43"/>
      <c r="AH44" s="43"/>
      <c r="AI44" s="43"/>
      <c r="AJ44" s="57"/>
      <c r="AK44" s="43"/>
      <c r="AL44" s="43"/>
      <c r="AM44" s="57">
        <v>1</v>
      </c>
      <c r="AN44" s="57">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9"/>
    </row>
    <row r="45" spans="1:91" s="28" customFormat="1" ht="54.75" customHeight="1" x14ac:dyDescent="0.25">
      <c r="A45" s="275"/>
      <c r="B45" s="278"/>
      <c r="C45" s="278"/>
      <c r="D45" s="189"/>
      <c r="E45" s="192"/>
      <c r="F45" s="197"/>
      <c r="G45" s="281"/>
      <c r="H45" s="182"/>
      <c r="I45" s="185"/>
      <c r="J45" s="172"/>
      <c r="K45" s="24" t="s">
        <v>302</v>
      </c>
      <c r="L45" s="25" t="s">
        <v>73</v>
      </c>
      <c r="M45" s="175"/>
      <c r="N45" s="32" t="s">
        <v>303</v>
      </c>
      <c r="O45" s="168">
        <v>7.6899999999999996E-2</v>
      </c>
      <c r="P45" s="32" t="s">
        <v>304</v>
      </c>
      <c r="Q45" s="24" t="s">
        <v>76</v>
      </c>
      <c r="R45" s="24" t="s">
        <v>76</v>
      </c>
      <c r="S45" s="32" t="s">
        <v>305</v>
      </c>
      <c r="T45" s="23" t="s">
        <v>87</v>
      </c>
      <c r="U45" s="32" t="s">
        <v>305</v>
      </c>
      <c r="V45" s="25" t="s">
        <v>30</v>
      </c>
      <c r="W45" s="25" t="s">
        <v>306</v>
      </c>
      <c r="X45" s="27" t="s">
        <v>82</v>
      </c>
      <c r="Y45" s="24" t="s">
        <v>76</v>
      </c>
      <c r="Z45" s="24" t="s">
        <v>76</v>
      </c>
      <c r="AA45" s="27" t="s">
        <v>142</v>
      </c>
      <c r="AB45" s="43"/>
      <c r="AC45" s="43"/>
      <c r="AD45" s="56"/>
      <c r="AE45" s="43"/>
      <c r="AF45" s="43"/>
      <c r="AG45" s="43"/>
      <c r="AH45" s="43"/>
      <c r="AI45" s="43"/>
      <c r="AJ45" s="57"/>
      <c r="AK45" s="43"/>
      <c r="AL45" s="43"/>
      <c r="AM45" s="56">
        <v>1</v>
      </c>
      <c r="AN45" s="56">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9"/>
    </row>
    <row r="46" spans="1:91" s="28" customFormat="1" ht="44.25" customHeight="1" x14ac:dyDescent="0.25">
      <c r="A46" s="275"/>
      <c r="B46" s="278"/>
      <c r="C46" s="278"/>
      <c r="D46" s="189"/>
      <c r="E46" s="192"/>
      <c r="F46" s="197"/>
      <c r="G46" s="281"/>
      <c r="H46" s="182"/>
      <c r="I46" s="185"/>
      <c r="J46" s="172"/>
      <c r="K46" s="24" t="s">
        <v>307</v>
      </c>
      <c r="L46" s="25" t="s">
        <v>73</v>
      </c>
      <c r="M46" s="175"/>
      <c r="N46" s="26" t="s">
        <v>308</v>
      </c>
      <c r="O46" s="168">
        <v>7.6899999999999996E-2</v>
      </c>
      <c r="P46" s="26" t="s">
        <v>309</v>
      </c>
      <c r="Q46" s="24" t="s">
        <v>76</v>
      </c>
      <c r="R46" s="24" t="s">
        <v>76</v>
      </c>
      <c r="S46" s="32" t="s">
        <v>309</v>
      </c>
      <c r="T46" s="23" t="s">
        <v>87</v>
      </c>
      <c r="U46" s="32" t="s">
        <v>310</v>
      </c>
      <c r="V46" s="25" t="s">
        <v>30</v>
      </c>
      <c r="W46" s="25" t="s">
        <v>311</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9"/>
    </row>
    <row r="47" spans="1:91" s="28" customFormat="1" ht="44.25" customHeight="1" x14ac:dyDescent="0.25">
      <c r="A47" s="275"/>
      <c r="B47" s="278"/>
      <c r="C47" s="278"/>
      <c r="D47" s="189"/>
      <c r="E47" s="192"/>
      <c r="F47" s="197"/>
      <c r="G47" s="281"/>
      <c r="H47" s="182"/>
      <c r="I47" s="185"/>
      <c r="J47" s="172"/>
      <c r="K47" s="169" t="s">
        <v>278</v>
      </c>
      <c r="L47" s="25" t="s">
        <v>73</v>
      </c>
      <c r="M47" s="175"/>
      <c r="N47" s="32" t="s">
        <v>250</v>
      </c>
      <c r="O47" s="168">
        <v>7.6899999999999996E-2</v>
      </c>
      <c r="P47" s="16" t="s">
        <v>251</v>
      </c>
      <c r="Q47" s="90">
        <v>1725000000</v>
      </c>
      <c r="R47" s="91" t="s">
        <v>252</v>
      </c>
      <c r="S47" s="16" t="s">
        <v>253</v>
      </c>
      <c r="T47" s="25" t="s">
        <v>78</v>
      </c>
      <c r="U47" s="16" t="s">
        <v>254</v>
      </c>
      <c r="V47" s="25" t="s">
        <v>225</v>
      </c>
      <c r="W47" s="25" t="s">
        <v>249</v>
      </c>
      <c r="X47" s="27" t="s">
        <v>82</v>
      </c>
      <c r="Y47" s="26" t="s">
        <v>252</v>
      </c>
      <c r="Z47" s="93">
        <v>1725000000</v>
      </c>
      <c r="AA47" s="27" t="s">
        <v>83</v>
      </c>
      <c r="AB47" s="56"/>
      <c r="AC47" s="56"/>
      <c r="AD47" s="57">
        <v>1</v>
      </c>
      <c r="AE47" s="56"/>
      <c r="AF47" s="56"/>
      <c r="AG47" s="57">
        <v>1</v>
      </c>
      <c r="AH47" s="56"/>
      <c r="AI47" s="56"/>
      <c r="AJ47" s="57">
        <v>1</v>
      </c>
      <c r="AK47" s="56"/>
      <c r="AL47" s="56"/>
      <c r="AM47" s="57">
        <v>1</v>
      </c>
      <c r="AN47" s="58">
        <v>1</v>
      </c>
      <c r="AO47" s="133">
        <v>1</v>
      </c>
      <c r="AP47" s="130">
        <f>+AQ47+AR47+AS47+AT47</f>
        <v>100</v>
      </c>
      <c r="AQ47" s="130">
        <v>25</v>
      </c>
      <c r="AR47" s="130">
        <v>25</v>
      </c>
      <c r="AS47" s="130">
        <v>25</v>
      </c>
      <c r="AT47" s="130">
        <v>25</v>
      </c>
      <c r="AU47" s="26"/>
      <c r="AV47" s="26"/>
      <c r="AW47" s="26"/>
      <c r="AX47" s="26"/>
      <c r="AY47" s="26"/>
      <c r="AZ47" s="26"/>
      <c r="BA47" s="26"/>
      <c r="BB47" s="26"/>
      <c r="BC47" s="26"/>
      <c r="BD47" s="26"/>
      <c r="BE47" s="26"/>
      <c r="BF47" s="26"/>
      <c r="BG47" s="26"/>
      <c r="BH47" s="26"/>
      <c r="BI47" s="26"/>
      <c r="BJ47" s="26"/>
      <c r="BK47" s="26"/>
      <c r="BL47" s="26"/>
      <c r="BM47" s="131">
        <v>1</v>
      </c>
      <c r="BN47" s="94">
        <f>BO47+BP47+BQ47+BR47</f>
        <v>1</v>
      </c>
      <c r="BO47" s="131">
        <v>0.25</v>
      </c>
      <c r="BP47" s="131">
        <v>0.25</v>
      </c>
      <c r="BQ47" s="131">
        <v>0.25</v>
      </c>
      <c r="BR47" s="131">
        <v>0.25</v>
      </c>
      <c r="BS47" s="26"/>
      <c r="BT47" s="26"/>
      <c r="BU47" s="26"/>
      <c r="BV47" s="26"/>
      <c r="BW47" s="26"/>
      <c r="BX47" s="26"/>
      <c r="BY47" s="26"/>
      <c r="BZ47" s="26"/>
      <c r="CA47" s="26"/>
      <c r="CB47" s="26"/>
      <c r="CC47" s="26"/>
      <c r="CD47" s="26"/>
      <c r="CE47" s="26"/>
      <c r="CF47" s="26"/>
      <c r="CG47" s="26"/>
      <c r="CH47" s="26"/>
      <c r="CI47" s="26"/>
      <c r="CJ47" s="26"/>
      <c r="CK47" s="131">
        <v>1</v>
      </c>
      <c r="CL47" s="131">
        <f>CK47</f>
        <v>1</v>
      </c>
      <c r="CM47" s="29"/>
    </row>
    <row r="48" spans="1:91" s="28" customFormat="1" ht="44.25" customHeight="1" x14ac:dyDescent="0.25">
      <c r="A48" s="275"/>
      <c r="B48" s="278"/>
      <c r="C48" s="278"/>
      <c r="D48" s="189"/>
      <c r="E48" s="192"/>
      <c r="F48" s="197"/>
      <c r="G48" s="281"/>
      <c r="H48" s="182"/>
      <c r="I48" s="185"/>
      <c r="J48" s="172"/>
      <c r="K48" s="169" t="s">
        <v>278</v>
      </c>
      <c r="L48" s="25" t="s">
        <v>73</v>
      </c>
      <c r="M48" s="175"/>
      <c r="N48" s="32" t="s">
        <v>255</v>
      </c>
      <c r="O48" s="168">
        <v>7.6899999999999996E-2</v>
      </c>
      <c r="P48" s="16" t="s">
        <v>251</v>
      </c>
      <c r="Q48" s="90">
        <v>3625000000</v>
      </c>
      <c r="R48" s="91" t="s">
        <v>256</v>
      </c>
      <c r="S48" s="16" t="s">
        <v>257</v>
      </c>
      <c r="T48" s="25" t="s">
        <v>78</v>
      </c>
      <c r="U48" s="16" t="s">
        <v>258</v>
      </c>
      <c r="V48" s="25" t="s">
        <v>225</v>
      </c>
      <c r="W48" s="25" t="s">
        <v>249</v>
      </c>
      <c r="X48" s="27" t="s">
        <v>82</v>
      </c>
      <c r="Y48" s="26" t="s">
        <v>256</v>
      </c>
      <c r="Z48" s="93">
        <v>3625000000</v>
      </c>
      <c r="AA48" s="27" t="s">
        <v>89</v>
      </c>
      <c r="AB48" s="27"/>
      <c r="AC48" s="27"/>
      <c r="AD48" s="43"/>
      <c r="AE48" s="27"/>
      <c r="AF48" s="27"/>
      <c r="AG48" s="43">
        <v>1</v>
      </c>
      <c r="AH48" s="27"/>
      <c r="AI48" s="27"/>
      <c r="AJ48" s="43"/>
      <c r="AK48" s="27"/>
      <c r="AL48" s="27"/>
      <c r="AM48" s="43">
        <v>1</v>
      </c>
      <c r="AN48" s="44">
        <v>1</v>
      </c>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9"/>
    </row>
    <row r="49" spans="1:91" s="28" customFormat="1" ht="44.25" customHeight="1" x14ac:dyDescent="0.25">
      <c r="A49" s="275"/>
      <c r="B49" s="278"/>
      <c r="C49" s="278"/>
      <c r="D49" s="189"/>
      <c r="E49" s="192"/>
      <c r="F49" s="197"/>
      <c r="G49" s="282"/>
      <c r="H49" s="182"/>
      <c r="I49" s="180"/>
      <c r="J49" s="173"/>
      <c r="K49" s="169" t="s">
        <v>291</v>
      </c>
      <c r="L49" s="25" t="s">
        <v>73</v>
      </c>
      <c r="M49" s="176"/>
      <c r="N49" s="32" t="s">
        <v>235</v>
      </c>
      <c r="O49" s="168">
        <v>7.6899999999999996E-2</v>
      </c>
      <c r="P49" s="32" t="s">
        <v>236</v>
      </c>
      <c r="Q49" s="24" t="s">
        <v>76</v>
      </c>
      <c r="R49" s="24" t="s">
        <v>76</v>
      </c>
      <c r="S49" s="32" t="s">
        <v>237</v>
      </c>
      <c r="T49" s="25" t="s">
        <v>78</v>
      </c>
      <c r="U49" s="32" t="s">
        <v>238</v>
      </c>
      <c r="V49" s="25" t="s">
        <v>225</v>
      </c>
      <c r="W49" s="25" t="s">
        <v>118</v>
      </c>
      <c r="X49" s="27" t="s">
        <v>82</v>
      </c>
      <c r="Y49" s="24" t="s">
        <v>76</v>
      </c>
      <c r="Z49" s="24" t="s">
        <v>76</v>
      </c>
      <c r="AA49" s="27" t="s">
        <v>112</v>
      </c>
      <c r="AB49" s="57">
        <v>1</v>
      </c>
      <c r="AC49" s="57">
        <v>1</v>
      </c>
      <c r="AD49" s="57">
        <v>1</v>
      </c>
      <c r="AE49" s="57">
        <v>1</v>
      </c>
      <c r="AF49" s="57">
        <v>1</v>
      </c>
      <c r="AG49" s="57">
        <v>1</v>
      </c>
      <c r="AH49" s="57">
        <v>1</v>
      </c>
      <c r="AI49" s="57">
        <v>1</v>
      </c>
      <c r="AJ49" s="57">
        <v>1</v>
      </c>
      <c r="AK49" s="57">
        <v>1</v>
      </c>
      <c r="AL49" s="57">
        <v>1</v>
      </c>
      <c r="AM49" s="57">
        <v>1</v>
      </c>
      <c r="AN49" s="57">
        <v>1</v>
      </c>
      <c r="AO49" s="77">
        <f>(66.66%+44.44%)/2</f>
        <v>0.55549999999999999</v>
      </c>
      <c r="AP49" s="88">
        <v>1</v>
      </c>
      <c r="AQ49" s="97">
        <f>(25%+25%+25%)/3</f>
        <v>0.25</v>
      </c>
      <c r="AR49" s="97">
        <f t="shared" si="5"/>
        <v>0.25</v>
      </c>
      <c r="AS49" s="97">
        <f t="shared" si="5"/>
        <v>0.25</v>
      </c>
      <c r="AT49" s="97">
        <f t="shared" si="5"/>
        <v>0.25</v>
      </c>
      <c r="AU49" s="26"/>
      <c r="AV49" s="26"/>
      <c r="AW49" s="26"/>
      <c r="AX49" s="26"/>
      <c r="AY49" s="26"/>
      <c r="AZ49" s="26"/>
      <c r="BA49" s="26"/>
      <c r="BB49" s="26"/>
      <c r="BC49" s="26"/>
      <c r="BD49" s="26"/>
      <c r="BE49" s="26"/>
      <c r="BF49" s="26"/>
      <c r="BG49" s="26"/>
      <c r="BH49" s="26"/>
      <c r="BI49" s="26"/>
      <c r="BJ49" s="26"/>
      <c r="BK49" s="26"/>
      <c r="BL49" s="26"/>
      <c r="BM49" s="104">
        <f>(2+4+3)/(3+9+21)</f>
        <v>0.27272727272727271</v>
      </c>
      <c r="BN49" s="94">
        <f>BO49+BP49+BQ49+BR49</f>
        <v>1</v>
      </c>
      <c r="BO49" s="97">
        <f t="shared" si="6"/>
        <v>0.25</v>
      </c>
      <c r="BP49" s="97">
        <f t="shared" si="6"/>
        <v>0.25</v>
      </c>
      <c r="BQ49" s="97">
        <f t="shared" si="6"/>
        <v>0.25</v>
      </c>
      <c r="BR49" s="97">
        <f t="shared" si="6"/>
        <v>0.25</v>
      </c>
      <c r="BS49" s="26"/>
      <c r="BT49" s="26"/>
      <c r="BU49" s="26"/>
      <c r="BV49" s="26"/>
      <c r="BW49" s="26"/>
      <c r="BX49" s="26"/>
      <c r="BY49" s="26"/>
      <c r="BZ49" s="26"/>
      <c r="CA49" s="26"/>
      <c r="CB49" s="26"/>
      <c r="CC49" s="26"/>
      <c r="CD49" s="26"/>
      <c r="CE49" s="26"/>
      <c r="CF49" s="26"/>
      <c r="CG49" s="26"/>
      <c r="CH49" s="26"/>
      <c r="CI49" s="26"/>
      <c r="CJ49" s="26"/>
      <c r="CK49" s="103">
        <f>9/33</f>
        <v>0.27272727272727271</v>
      </c>
      <c r="CL49" s="103">
        <f>CK49</f>
        <v>0.27272727272727271</v>
      </c>
      <c r="CM49" s="29"/>
    </row>
    <row r="50" spans="1:91" s="28" customFormat="1" ht="85.5" customHeight="1" x14ac:dyDescent="0.25">
      <c r="A50" s="275"/>
      <c r="B50" s="278"/>
      <c r="C50" s="278"/>
      <c r="D50" s="189"/>
      <c r="E50" s="192"/>
      <c r="F50" s="197"/>
      <c r="G50" s="186">
        <v>0.33329999999999999</v>
      </c>
      <c r="H50" s="182"/>
      <c r="I50" s="179" t="s">
        <v>312</v>
      </c>
      <c r="J50" s="171" t="s">
        <v>71</v>
      </c>
      <c r="K50" s="24" t="s">
        <v>313</v>
      </c>
      <c r="L50" s="25" t="s">
        <v>73</v>
      </c>
      <c r="M50" s="177">
        <v>1</v>
      </c>
      <c r="N50" s="32" t="s">
        <v>314</v>
      </c>
      <c r="O50" s="68">
        <v>0.5</v>
      </c>
      <c r="P50" s="16" t="s">
        <v>315</v>
      </c>
      <c r="Q50" s="24" t="s">
        <v>76</v>
      </c>
      <c r="R50" s="24" t="s">
        <v>76</v>
      </c>
      <c r="S50" s="32" t="s">
        <v>316</v>
      </c>
      <c r="T50" s="23" t="s">
        <v>78</v>
      </c>
      <c r="U50" s="32" t="s">
        <v>317</v>
      </c>
      <c r="V50" s="25" t="s">
        <v>80</v>
      </c>
      <c r="W50" s="67" t="s">
        <v>208</v>
      </c>
      <c r="X50" s="27" t="s">
        <v>82</v>
      </c>
      <c r="Y50" s="24" t="s">
        <v>76</v>
      </c>
      <c r="Z50" s="24" t="s">
        <v>76</v>
      </c>
      <c r="AA50" s="24" t="s">
        <v>83</v>
      </c>
      <c r="AB50" s="26"/>
      <c r="AC50" s="26"/>
      <c r="AD50" s="68">
        <v>1</v>
      </c>
      <c r="AE50" s="26"/>
      <c r="AF50" s="26"/>
      <c r="AG50" s="68">
        <v>1</v>
      </c>
      <c r="AH50" s="26"/>
      <c r="AI50" s="26"/>
      <c r="AJ50" s="68">
        <v>1</v>
      </c>
      <c r="AK50" s="26"/>
      <c r="AL50" s="26"/>
      <c r="AM50" s="68">
        <v>1</v>
      </c>
      <c r="AN50" s="68">
        <v>1</v>
      </c>
      <c r="AO50" s="123">
        <v>1</v>
      </c>
      <c r="AP50" s="123">
        <v>1</v>
      </c>
      <c r="AQ50" s="123">
        <v>0.25</v>
      </c>
      <c r="AR50" s="123">
        <v>0.25</v>
      </c>
      <c r="AS50" s="123">
        <v>0.25</v>
      </c>
      <c r="AT50" s="123">
        <v>0.25</v>
      </c>
      <c r="AU50" s="26"/>
      <c r="AV50" s="26"/>
      <c r="AW50" s="26"/>
      <c r="AX50" s="26"/>
      <c r="AY50" s="26"/>
      <c r="AZ50" s="26"/>
      <c r="BA50" s="26"/>
      <c r="BB50" s="26"/>
      <c r="BC50" s="26"/>
      <c r="BD50" s="26"/>
      <c r="BE50" s="26"/>
      <c r="BF50" s="26"/>
      <c r="BG50" s="26"/>
      <c r="BH50" s="26"/>
      <c r="BI50" s="26"/>
      <c r="BJ50" s="26"/>
      <c r="BK50" s="26"/>
      <c r="BL50" s="26"/>
      <c r="BM50" s="123">
        <v>1</v>
      </c>
      <c r="BN50" s="94">
        <f>BO50+BP50+BQ50+BR50</f>
        <v>1</v>
      </c>
      <c r="BO50" s="123">
        <v>0.25</v>
      </c>
      <c r="BP50" s="123">
        <v>0.25</v>
      </c>
      <c r="BQ50" s="123">
        <v>0.25</v>
      </c>
      <c r="BR50" s="123">
        <v>0.25</v>
      </c>
      <c r="BS50" s="26"/>
      <c r="BT50" s="26"/>
      <c r="BU50" s="26"/>
      <c r="BV50" s="26"/>
      <c r="BW50" s="26"/>
      <c r="BX50" s="26"/>
      <c r="BY50" s="26"/>
      <c r="BZ50" s="26"/>
      <c r="CA50" s="26"/>
      <c r="CB50" s="26"/>
      <c r="CC50" s="26"/>
      <c r="CD50" s="26"/>
      <c r="CE50" s="26"/>
      <c r="CF50" s="26"/>
      <c r="CG50" s="26"/>
      <c r="CH50" s="26"/>
      <c r="CI50" s="26"/>
      <c r="CJ50" s="26"/>
      <c r="CK50" s="123">
        <v>1</v>
      </c>
      <c r="CL50" s="123">
        <v>1</v>
      </c>
      <c r="CM50" s="29"/>
    </row>
    <row r="51" spans="1:91" s="28" customFormat="1" ht="58.5" customHeight="1" x14ac:dyDescent="0.25">
      <c r="A51" s="276"/>
      <c r="B51" s="279"/>
      <c r="C51" s="279"/>
      <c r="D51" s="190"/>
      <c r="E51" s="193"/>
      <c r="F51" s="198"/>
      <c r="G51" s="178"/>
      <c r="H51" s="183"/>
      <c r="I51" s="180"/>
      <c r="J51" s="173"/>
      <c r="K51" s="24" t="s">
        <v>313</v>
      </c>
      <c r="L51" s="25" t="s">
        <v>73</v>
      </c>
      <c r="M51" s="178"/>
      <c r="N51" s="32" t="s">
        <v>318</v>
      </c>
      <c r="O51" s="68">
        <v>0.5</v>
      </c>
      <c r="P51" s="16" t="s">
        <v>319</v>
      </c>
      <c r="Q51" s="24" t="s">
        <v>76</v>
      </c>
      <c r="R51" s="24" t="s">
        <v>76</v>
      </c>
      <c r="S51" s="32" t="s">
        <v>320</v>
      </c>
      <c r="T51" s="23" t="s">
        <v>78</v>
      </c>
      <c r="U51" s="32" t="s">
        <v>321</v>
      </c>
      <c r="V51" s="25" t="s">
        <v>80</v>
      </c>
      <c r="W51" s="67" t="s">
        <v>208</v>
      </c>
      <c r="X51" s="27" t="s">
        <v>82</v>
      </c>
      <c r="Y51" s="24" t="s">
        <v>76</v>
      </c>
      <c r="Z51" s="24" t="s">
        <v>76</v>
      </c>
      <c r="AA51" s="24" t="s">
        <v>83</v>
      </c>
      <c r="AB51" s="26"/>
      <c r="AC51" s="26"/>
      <c r="AD51" s="68">
        <v>1</v>
      </c>
      <c r="AE51" s="26"/>
      <c r="AF51" s="26"/>
      <c r="AG51" s="68">
        <v>1</v>
      </c>
      <c r="AH51" s="26"/>
      <c r="AI51" s="26"/>
      <c r="AJ51" s="68">
        <v>1</v>
      </c>
      <c r="AK51" s="26"/>
      <c r="AL51" s="26"/>
      <c r="AM51" s="68">
        <v>1</v>
      </c>
      <c r="AN51" s="68">
        <v>1</v>
      </c>
      <c r="AO51" s="123">
        <v>1</v>
      </c>
      <c r="AP51" s="123">
        <v>1</v>
      </c>
      <c r="AQ51" s="123">
        <v>0.25</v>
      </c>
      <c r="AR51" s="123">
        <v>0.25</v>
      </c>
      <c r="AS51" s="123">
        <v>0.25</v>
      </c>
      <c r="AT51" s="123">
        <v>0.25</v>
      </c>
      <c r="AU51" s="26"/>
      <c r="AV51" s="26"/>
      <c r="AW51" s="26"/>
      <c r="AX51" s="26"/>
      <c r="AY51" s="26"/>
      <c r="AZ51" s="26"/>
      <c r="BA51" s="26"/>
      <c r="BB51" s="26"/>
      <c r="BC51" s="26"/>
      <c r="BD51" s="26"/>
      <c r="BE51" s="26"/>
      <c r="BF51" s="26"/>
      <c r="BG51" s="26"/>
      <c r="BH51" s="26"/>
      <c r="BI51" s="26"/>
      <c r="BJ51" s="26"/>
      <c r="BK51" s="26"/>
      <c r="BL51" s="26"/>
      <c r="BM51" s="123">
        <v>1</v>
      </c>
      <c r="BN51" s="94">
        <f>BO51+BP51+BQ51+BR51</f>
        <v>1</v>
      </c>
      <c r="BO51" s="123">
        <v>0.25</v>
      </c>
      <c r="BP51" s="123">
        <v>0.25</v>
      </c>
      <c r="BQ51" s="123">
        <v>0.25</v>
      </c>
      <c r="BR51" s="123">
        <v>0.25</v>
      </c>
      <c r="BS51" s="26"/>
      <c r="BT51" s="26"/>
      <c r="BU51" s="26"/>
      <c r="BV51" s="26"/>
      <c r="BW51" s="26"/>
      <c r="BX51" s="26"/>
      <c r="BY51" s="26"/>
      <c r="BZ51" s="26"/>
      <c r="CA51" s="26"/>
      <c r="CB51" s="26"/>
      <c r="CC51" s="26"/>
      <c r="CD51" s="26"/>
      <c r="CE51" s="26"/>
      <c r="CF51" s="26"/>
      <c r="CG51" s="26"/>
      <c r="CH51" s="26"/>
      <c r="CI51" s="26"/>
      <c r="CJ51" s="26"/>
      <c r="CK51" s="123">
        <v>1</v>
      </c>
      <c r="CL51" s="123">
        <v>1</v>
      </c>
      <c r="CM51" s="29"/>
    </row>
    <row r="52" spans="1:91" s="28" customFormat="1" ht="66" customHeight="1" x14ac:dyDescent="0.25">
      <c r="A52" s="203" t="s">
        <v>322</v>
      </c>
      <c r="B52" s="184" t="s">
        <v>215</v>
      </c>
      <c r="C52" s="184" t="s">
        <v>323</v>
      </c>
      <c r="D52" s="184" t="s">
        <v>324</v>
      </c>
      <c r="E52" s="194" t="s">
        <v>103</v>
      </c>
      <c r="F52" s="200" t="s">
        <v>325</v>
      </c>
      <c r="G52" s="68">
        <v>0.5</v>
      </c>
      <c r="H52" s="181" t="s">
        <v>105</v>
      </c>
      <c r="I52" s="16" t="s">
        <v>326</v>
      </c>
      <c r="J52" s="26" t="s">
        <v>327</v>
      </c>
      <c r="K52" s="24" t="s">
        <v>328</v>
      </c>
      <c r="L52" s="25" t="s">
        <v>73</v>
      </c>
      <c r="M52" s="78">
        <v>1</v>
      </c>
      <c r="N52" s="32" t="s">
        <v>329</v>
      </c>
      <c r="O52" s="68">
        <v>1</v>
      </c>
      <c r="P52" s="16" t="s">
        <v>330</v>
      </c>
      <c r="Q52" s="24" t="s">
        <v>76</v>
      </c>
      <c r="R52" s="24" t="s">
        <v>76</v>
      </c>
      <c r="S52" s="16" t="s">
        <v>331</v>
      </c>
      <c r="T52" s="23" t="s">
        <v>87</v>
      </c>
      <c r="U52" s="16" t="s">
        <v>331</v>
      </c>
      <c r="V52" s="25" t="s">
        <v>30</v>
      </c>
      <c r="W52" s="25"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9"/>
    </row>
    <row r="53" spans="1:91" s="28" customFormat="1" ht="67.5" customHeight="1" x14ac:dyDescent="0.25">
      <c r="A53" s="204"/>
      <c r="B53" s="268"/>
      <c r="C53" s="268"/>
      <c r="D53" s="268"/>
      <c r="E53" s="194"/>
      <c r="F53" s="201"/>
      <c r="G53" s="174">
        <v>0.5</v>
      </c>
      <c r="H53" s="182"/>
      <c r="I53" s="179" t="s">
        <v>332</v>
      </c>
      <c r="J53" s="171" t="s">
        <v>71</v>
      </c>
      <c r="K53" s="24" t="s">
        <v>333</v>
      </c>
      <c r="L53" s="25" t="s">
        <v>73</v>
      </c>
      <c r="M53" s="177">
        <v>1</v>
      </c>
      <c r="N53" s="32" t="s">
        <v>334</v>
      </c>
      <c r="O53" s="77">
        <v>0.1666</v>
      </c>
      <c r="P53" s="16" t="s">
        <v>335</v>
      </c>
      <c r="Q53" s="24" t="s">
        <v>76</v>
      </c>
      <c r="R53" s="24" t="s">
        <v>76</v>
      </c>
      <c r="S53" s="16" t="s">
        <v>336</v>
      </c>
      <c r="T53" s="25" t="s">
        <v>78</v>
      </c>
      <c r="U53" s="16" t="s">
        <v>337</v>
      </c>
      <c r="V53" s="25" t="s">
        <v>225</v>
      </c>
      <c r="W53" s="25" t="s">
        <v>249</v>
      </c>
      <c r="X53" s="27" t="s">
        <v>82</v>
      </c>
      <c r="Y53" s="24" t="s">
        <v>76</v>
      </c>
      <c r="Z53" s="24" t="s">
        <v>76</v>
      </c>
      <c r="AA53" s="27" t="s">
        <v>89</v>
      </c>
      <c r="AB53" s="27"/>
      <c r="AC53" s="27"/>
      <c r="AD53" s="43"/>
      <c r="AE53" s="27"/>
      <c r="AF53" s="27"/>
      <c r="AG53" s="43">
        <v>1</v>
      </c>
      <c r="AH53" s="27"/>
      <c r="AI53" s="27"/>
      <c r="AJ53" s="43"/>
      <c r="AK53" s="27"/>
      <c r="AL53" s="27"/>
      <c r="AM53" s="43">
        <v>1</v>
      </c>
      <c r="AN53" s="44">
        <v>1</v>
      </c>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9"/>
    </row>
    <row r="54" spans="1:91" s="28" customFormat="1" ht="66.75" customHeight="1" x14ac:dyDescent="0.25">
      <c r="A54" s="204"/>
      <c r="B54" s="268"/>
      <c r="C54" s="268"/>
      <c r="D54" s="268"/>
      <c r="E54" s="194"/>
      <c r="F54" s="201"/>
      <c r="G54" s="172"/>
      <c r="H54" s="182"/>
      <c r="I54" s="185"/>
      <c r="J54" s="172"/>
      <c r="K54" s="24" t="s">
        <v>333</v>
      </c>
      <c r="L54" s="25" t="s">
        <v>73</v>
      </c>
      <c r="M54" s="177"/>
      <c r="N54" s="32" t="s">
        <v>338</v>
      </c>
      <c r="O54" s="77">
        <v>0.1666</v>
      </c>
      <c r="P54" s="16" t="s">
        <v>339</v>
      </c>
      <c r="Q54" s="24" t="s">
        <v>76</v>
      </c>
      <c r="R54" s="24" t="s">
        <v>76</v>
      </c>
      <c r="S54" s="16" t="s">
        <v>340</v>
      </c>
      <c r="T54" s="23" t="s">
        <v>78</v>
      </c>
      <c r="U54" s="16" t="s">
        <v>341</v>
      </c>
      <c r="V54" s="25" t="s">
        <v>225</v>
      </c>
      <c r="W54" s="25" t="s">
        <v>249</v>
      </c>
      <c r="X54" s="27" t="s">
        <v>82</v>
      </c>
      <c r="Y54" s="24" t="s">
        <v>76</v>
      </c>
      <c r="Z54" s="24" t="s">
        <v>76</v>
      </c>
      <c r="AA54" s="27" t="s">
        <v>89</v>
      </c>
      <c r="AB54" s="27"/>
      <c r="AC54" s="27"/>
      <c r="AD54" s="43"/>
      <c r="AE54" s="27"/>
      <c r="AF54" s="27"/>
      <c r="AG54" s="43">
        <v>1</v>
      </c>
      <c r="AH54" s="27"/>
      <c r="AI54" s="27"/>
      <c r="AJ54" s="43"/>
      <c r="AK54" s="27"/>
      <c r="AL54" s="27"/>
      <c r="AM54" s="43">
        <v>1</v>
      </c>
      <c r="AN54" s="43">
        <v>1</v>
      </c>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9"/>
    </row>
    <row r="55" spans="1:91" s="28" customFormat="1" ht="66.75" customHeight="1" x14ac:dyDescent="0.25">
      <c r="A55" s="204"/>
      <c r="B55" s="268"/>
      <c r="C55" s="268"/>
      <c r="D55" s="268"/>
      <c r="E55" s="194"/>
      <c r="F55" s="201"/>
      <c r="G55" s="172"/>
      <c r="H55" s="182"/>
      <c r="I55" s="185"/>
      <c r="J55" s="172"/>
      <c r="K55" s="24" t="s">
        <v>342</v>
      </c>
      <c r="L55" s="25" t="s">
        <v>73</v>
      </c>
      <c r="M55" s="177"/>
      <c r="N55" s="32" t="s">
        <v>343</v>
      </c>
      <c r="O55" s="77">
        <v>0.1666</v>
      </c>
      <c r="P55" s="16" t="s">
        <v>344</v>
      </c>
      <c r="Q55" s="24" t="s">
        <v>76</v>
      </c>
      <c r="R55" s="24" t="s">
        <v>76</v>
      </c>
      <c r="S55" s="16" t="s">
        <v>345</v>
      </c>
      <c r="T55" s="23" t="s">
        <v>78</v>
      </c>
      <c r="U55" s="16" t="s">
        <v>346</v>
      </c>
      <c r="V55" s="25" t="s">
        <v>80</v>
      </c>
      <c r="W55" s="25" t="s">
        <v>157</v>
      </c>
      <c r="X55" s="27" t="s">
        <v>82</v>
      </c>
      <c r="Y55" s="24" t="s">
        <v>76</v>
      </c>
      <c r="Z55" s="24" t="s">
        <v>76</v>
      </c>
      <c r="AA55" s="27" t="s">
        <v>83</v>
      </c>
      <c r="AB55" s="27"/>
      <c r="AC55" s="27"/>
      <c r="AD55" s="43">
        <v>1</v>
      </c>
      <c r="AE55" s="27"/>
      <c r="AF55" s="27"/>
      <c r="AG55" s="43">
        <v>1</v>
      </c>
      <c r="AH55" s="27"/>
      <c r="AI55" s="27"/>
      <c r="AJ55" s="43">
        <v>1</v>
      </c>
      <c r="AK55" s="27"/>
      <c r="AL55" s="27"/>
      <c r="AM55" s="43">
        <v>1</v>
      </c>
      <c r="AN55" s="43">
        <v>1</v>
      </c>
      <c r="AO55" s="72">
        <v>1</v>
      </c>
      <c r="AP55" s="88">
        <v>1</v>
      </c>
      <c r="AQ55" s="88">
        <v>0.25</v>
      </c>
      <c r="AR55" s="88">
        <v>0.25</v>
      </c>
      <c r="AS55" s="88">
        <v>0.25</v>
      </c>
      <c r="AT55" s="88">
        <v>0.25</v>
      </c>
      <c r="AU55" s="26"/>
      <c r="AV55" s="26"/>
      <c r="AW55" s="26"/>
      <c r="AX55" s="26"/>
      <c r="AY55" s="26"/>
      <c r="AZ55" s="26"/>
      <c r="BA55" s="26"/>
      <c r="BB55" s="26"/>
      <c r="BC55" s="26"/>
      <c r="BD55" s="26"/>
      <c r="BE55" s="26"/>
      <c r="BF55" s="26"/>
      <c r="BG55" s="26"/>
      <c r="BH55" s="26"/>
      <c r="BI55" s="26"/>
      <c r="BJ55" s="26"/>
      <c r="BK55" s="26"/>
      <c r="BL55" s="26"/>
      <c r="BM55" s="101">
        <v>1</v>
      </c>
      <c r="BN55" s="94">
        <f>BO55+BP55+BQ55+BR55</f>
        <v>1</v>
      </c>
      <c r="BO55" s="88">
        <v>0.25</v>
      </c>
      <c r="BP55" s="88">
        <v>0.25</v>
      </c>
      <c r="BQ55" s="88">
        <v>0.25</v>
      </c>
      <c r="BR55" s="88">
        <v>0.25</v>
      </c>
      <c r="BS55" s="26"/>
      <c r="BT55" s="26"/>
      <c r="BU55" s="26"/>
      <c r="BV55" s="26"/>
      <c r="BW55" s="26"/>
      <c r="BX55" s="26"/>
      <c r="BY55" s="26"/>
      <c r="BZ55" s="26"/>
      <c r="CA55" s="26"/>
      <c r="CB55" s="26"/>
      <c r="CC55" s="26"/>
      <c r="CD55" s="26"/>
      <c r="CE55" s="26"/>
      <c r="CF55" s="26"/>
      <c r="CG55" s="26"/>
      <c r="CH55" s="26"/>
      <c r="CI55" s="26"/>
      <c r="CJ55" s="26"/>
      <c r="CK55" s="101">
        <f>BM55</f>
        <v>1</v>
      </c>
      <c r="CL55" s="101">
        <f>CK55</f>
        <v>1</v>
      </c>
      <c r="CM55" s="29"/>
    </row>
    <row r="56" spans="1:91" s="28" customFormat="1" ht="48" customHeight="1" x14ac:dyDescent="0.25">
      <c r="A56" s="204"/>
      <c r="B56" s="268"/>
      <c r="C56" s="268"/>
      <c r="D56" s="268"/>
      <c r="E56" s="194"/>
      <c r="F56" s="201"/>
      <c r="G56" s="172"/>
      <c r="H56" s="182"/>
      <c r="I56" s="185"/>
      <c r="J56" s="172"/>
      <c r="K56" s="24" t="s">
        <v>347</v>
      </c>
      <c r="L56" s="25" t="s">
        <v>73</v>
      </c>
      <c r="M56" s="177"/>
      <c r="N56" s="32" t="s">
        <v>348</v>
      </c>
      <c r="O56" s="77">
        <v>0.1666</v>
      </c>
      <c r="P56" s="16" t="s">
        <v>349</v>
      </c>
      <c r="Q56" s="24" t="s">
        <v>76</v>
      </c>
      <c r="R56" s="24" t="s">
        <v>76</v>
      </c>
      <c r="S56" s="16" t="s">
        <v>350</v>
      </c>
      <c r="T56" s="23" t="s">
        <v>78</v>
      </c>
      <c r="U56" s="16" t="s">
        <v>351</v>
      </c>
      <c r="V56" s="25" t="s">
        <v>80</v>
      </c>
      <c r="W56" s="25" t="s">
        <v>111</v>
      </c>
      <c r="X56" s="27" t="s">
        <v>82</v>
      </c>
      <c r="Y56" s="24" t="s">
        <v>76</v>
      </c>
      <c r="Z56" s="24" t="s">
        <v>76</v>
      </c>
      <c r="AA56" s="27" t="s">
        <v>112</v>
      </c>
      <c r="AB56" s="43">
        <v>1</v>
      </c>
      <c r="AC56" s="43">
        <v>1</v>
      </c>
      <c r="AD56" s="43">
        <v>1</v>
      </c>
      <c r="AE56" s="43">
        <v>1</v>
      </c>
      <c r="AF56" s="43">
        <v>1</v>
      </c>
      <c r="AG56" s="43">
        <v>1</v>
      </c>
      <c r="AH56" s="43">
        <v>1</v>
      </c>
      <c r="AI56" s="43">
        <v>1</v>
      </c>
      <c r="AJ56" s="43">
        <v>1</v>
      </c>
      <c r="AK56" s="43">
        <v>1</v>
      </c>
      <c r="AL56" s="43">
        <v>1</v>
      </c>
      <c r="AM56" s="43">
        <v>1</v>
      </c>
      <c r="AN56" s="43">
        <v>1</v>
      </c>
      <c r="AO56" s="161">
        <f>(2+50+5)/(2+100+7)</f>
        <v>0.52293577981651373</v>
      </c>
      <c r="AP56" s="98">
        <v>1</v>
      </c>
      <c r="AQ56" s="97">
        <f>(25%+25%+25%)/3</f>
        <v>0.25</v>
      </c>
      <c r="AR56" s="97">
        <f t="shared" ref="AR56:AT56" si="9">(25%+25%+25%)/3</f>
        <v>0.25</v>
      </c>
      <c r="AS56" s="97">
        <f t="shared" si="9"/>
        <v>0.25</v>
      </c>
      <c r="AT56" s="97">
        <f t="shared" si="9"/>
        <v>0.25</v>
      </c>
      <c r="AU56" s="26"/>
      <c r="AV56" s="26"/>
      <c r="AW56" s="26"/>
      <c r="AX56" s="26"/>
      <c r="AY56" s="26"/>
      <c r="AZ56" s="26"/>
      <c r="BA56" s="26"/>
      <c r="BB56" s="26"/>
      <c r="BC56" s="26"/>
      <c r="BD56" s="26"/>
      <c r="BE56" s="26"/>
      <c r="BF56" s="26"/>
      <c r="BG56" s="26"/>
      <c r="BH56" s="26"/>
      <c r="BI56" s="26"/>
      <c r="BJ56" s="26"/>
      <c r="BK56" s="26"/>
      <c r="BL56" s="26"/>
      <c r="BM56" s="161">
        <f>(2+50+5)/(2+100+7)</f>
        <v>0.52293577981651373</v>
      </c>
      <c r="BN56" s="94">
        <f>BO56+BP56+BQ56+BR56</f>
        <v>1</v>
      </c>
      <c r="BO56" s="97">
        <f t="shared" ref="BO56:BR56" si="10">(25%+25%+25%)/3</f>
        <v>0.25</v>
      </c>
      <c r="BP56" s="97">
        <f t="shared" si="10"/>
        <v>0.25</v>
      </c>
      <c r="BQ56" s="97">
        <f t="shared" si="10"/>
        <v>0.25</v>
      </c>
      <c r="BR56" s="97">
        <f t="shared" si="10"/>
        <v>0.25</v>
      </c>
      <c r="BS56" s="26"/>
      <c r="BT56" s="26"/>
      <c r="BU56" s="26"/>
      <c r="BV56" s="26"/>
      <c r="BW56" s="26"/>
      <c r="BX56" s="26"/>
      <c r="BY56" s="26"/>
      <c r="BZ56" s="26"/>
      <c r="CA56" s="26"/>
      <c r="CB56" s="26"/>
      <c r="CC56" s="26"/>
      <c r="CD56" s="26"/>
      <c r="CE56" s="26"/>
      <c r="CF56" s="26"/>
      <c r="CG56" s="26"/>
      <c r="CH56" s="26"/>
      <c r="CI56" s="26"/>
      <c r="CJ56" s="26"/>
      <c r="CK56" s="164">
        <f>57/109</f>
        <v>0.52293577981651373</v>
      </c>
      <c r="CL56" s="164">
        <f>CK56/AN56</f>
        <v>0.52293577981651373</v>
      </c>
      <c r="CM56" s="29"/>
    </row>
    <row r="57" spans="1:91" s="28" customFormat="1" ht="69" customHeight="1" x14ac:dyDescent="0.25">
      <c r="A57" s="204"/>
      <c r="B57" s="268"/>
      <c r="C57" s="268"/>
      <c r="D57" s="268"/>
      <c r="E57" s="194"/>
      <c r="F57" s="201"/>
      <c r="G57" s="172"/>
      <c r="H57" s="182"/>
      <c r="I57" s="185"/>
      <c r="J57" s="172"/>
      <c r="K57" s="24" t="s">
        <v>342</v>
      </c>
      <c r="L57" s="25" t="s">
        <v>123</v>
      </c>
      <c r="M57" s="177"/>
      <c r="N57" s="16" t="s">
        <v>352</v>
      </c>
      <c r="O57" s="77">
        <v>0.1666</v>
      </c>
      <c r="P57" s="16" t="s">
        <v>353</v>
      </c>
      <c r="Q57" s="24" t="s">
        <v>76</v>
      </c>
      <c r="R57" s="24" t="s">
        <v>76</v>
      </c>
      <c r="S57" s="16" t="s">
        <v>354</v>
      </c>
      <c r="T57" s="23" t="s">
        <v>87</v>
      </c>
      <c r="U57" s="16" t="s">
        <v>354</v>
      </c>
      <c r="V57" s="25" t="s">
        <v>30</v>
      </c>
      <c r="W57" s="25" t="s">
        <v>157</v>
      </c>
      <c r="X57" s="27" t="s">
        <v>82</v>
      </c>
      <c r="Y57" s="24" t="s">
        <v>76</v>
      </c>
      <c r="Z57" s="24" t="s">
        <v>76</v>
      </c>
      <c r="AA57" s="27" t="s">
        <v>142</v>
      </c>
      <c r="AB57" s="27"/>
      <c r="AC57" s="27"/>
      <c r="AD57" s="27"/>
      <c r="AE57" s="27"/>
      <c r="AF57" s="27"/>
      <c r="AG57" s="56">
        <v>1</v>
      </c>
      <c r="AH57" s="27"/>
      <c r="AI57" s="27"/>
      <c r="AJ57" s="27"/>
      <c r="AK57" s="27"/>
      <c r="AL57" s="27"/>
      <c r="AM57" s="56"/>
      <c r="AN57" s="60">
        <v>1</v>
      </c>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9"/>
    </row>
    <row r="58" spans="1:91" s="28" customFormat="1" ht="56.1" customHeight="1" x14ac:dyDescent="0.25">
      <c r="A58" s="204"/>
      <c r="B58" s="268"/>
      <c r="C58" s="268"/>
      <c r="D58" s="268"/>
      <c r="E58" s="194"/>
      <c r="F58" s="201"/>
      <c r="G58" s="173"/>
      <c r="H58" s="183"/>
      <c r="I58" s="185"/>
      <c r="J58" s="173"/>
      <c r="K58" s="24" t="s">
        <v>355</v>
      </c>
      <c r="L58" s="25" t="s">
        <v>123</v>
      </c>
      <c r="M58" s="177"/>
      <c r="N58" s="26" t="s">
        <v>356</v>
      </c>
      <c r="O58" s="77">
        <v>0.1666</v>
      </c>
      <c r="P58" s="26" t="s">
        <v>357</v>
      </c>
      <c r="Q58" s="24" t="s">
        <v>76</v>
      </c>
      <c r="R58" s="24" t="s">
        <v>76</v>
      </c>
      <c r="S58" s="16" t="s">
        <v>358</v>
      </c>
      <c r="T58" s="23" t="s">
        <v>87</v>
      </c>
      <c r="U58" s="16" t="s">
        <v>359</v>
      </c>
      <c r="V58" s="25" t="s">
        <v>30</v>
      </c>
      <c r="W58" s="25" t="s">
        <v>306</v>
      </c>
      <c r="X58" s="27" t="s">
        <v>82</v>
      </c>
      <c r="Y58" s="24" t="s">
        <v>76</v>
      </c>
      <c r="Z58" s="24" t="s">
        <v>76</v>
      </c>
      <c r="AA58" s="24" t="s">
        <v>142</v>
      </c>
      <c r="AB58" s="26"/>
      <c r="AC58" s="26"/>
      <c r="AD58" s="26"/>
      <c r="AE58" s="26"/>
      <c r="AF58" s="26"/>
      <c r="AG58" s="26"/>
      <c r="AH58" s="26"/>
      <c r="AI58" s="26"/>
      <c r="AJ58" s="26"/>
      <c r="AK58" s="26"/>
      <c r="AL58" s="26"/>
      <c r="AM58" s="56">
        <v>1</v>
      </c>
      <c r="AN58" s="56">
        <v>1</v>
      </c>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9"/>
    </row>
    <row r="59" spans="1:91" s="28" customFormat="1" ht="72" customHeight="1" x14ac:dyDescent="0.25">
      <c r="A59" s="256" t="s">
        <v>360</v>
      </c>
      <c r="B59" s="181" t="s">
        <v>361</v>
      </c>
      <c r="C59" s="181" t="s">
        <v>362</v>
      </c>
      <c r="D59" s="194" t="s">
        <v>363</v>
      </c>
      <c r="E59" s="194"/>
      <c r="F59" s="199" t="s">
        <v>364</v>
      </c>
      <c r="G59" s="68">
        <v>0.1</v>
      </c>
      <c r="H59" s="181" t="s">
        <v>105</v>
      </c>
      <c r="I59" s="34" t="s">
        <v>365</v>
      </c>
      <c r="J59" s="24" t="s">
        <v>71</v>
      </c>
      <c r="K59" s="24" t="s">
        <v>366</v>
      </c>
      <c r="L59" s="25" t="s">
        <v>123</v>
      </c>
      <c r="M59" s="78">
        <v>1</v>
      </c>
      <c r="N59" s="70" t="s">
        <v>367</v>
      </c>
      <c r="O59" s="68">
        <v>1</v>
      </c>
      <c r="P59" s="34" t="s">
        <v>368</v>
      </c>
      <c r="Q59" s="24" t="s">
        <v>76</v>
      </c>
      <c r="R59" s="24" t="s">
        <v>76</v>
      </c>
      <c r="S59" s="34" t="s">
        <v>369</v>
      </c>
      <c r="T59" s="24" t="s">
        <v>78</v>
      </c>
      <c r="U59" s="71" t="s">
        <v>370</v>
      </c>
      <c r="V59" s="24" t="s">
        <v>80</v>
      </c>
      <c r="W59" s="25" t="s">
        <v>371</v>
      </c>
      <c r="X59" s="27" t="s">
        <v>82</v>
      </c>
      <c r="Y59" s="24" t="s">
        <v>76</v>
      </c>
      <c r="Z59" s="24" t="s">
        <v>76</v>
      </c>
      <c r="AA59" s="24" t="s">
        <v>112</v>
      </c>
      <c r="AB59" s="72">
        <v>0.85</v>
      </c>
      <c r="AC59" s="72">
        <v>0.85</v>
      </c>
      <c r="AD59" s="72">
        <v>0.85</v>
      </c>
      <c r="AE59" s="72">
        <v>0.85</v>
      </c>
      <c r="AF59" s="72">
        <v>0.85</v>
      </c>
      <c r="AG59" s="72">
        <v>0.85</v>
      </c>
      <c r="AH59" s="72">
        <v>0.85</v>
      </c>
      <c r="AI59" s="72">
        <v>0.85</v>
      </c>
      <c r="AJ59" s="72">
        <v>0.85</v>
      </c>
      <c r="AK59" s="72">
        <v>0.85</v>
      </c>
      <c r="AL59" s="72">
        <v>0.85</v>
      </c>
      <c r="AM59" s="72">
        <v>0.85</v>
      </c>
      <c r="AN59" s="72">
        <v>0.85</v>
      </c>
      <c r="AO59" s="94">
        <f>(4+5+10)/(4+6+10)</f>
        <v>0.95</v>
      </c>
      <c r="AP59" s="88">
        <v>1</v>
      </c>
      <c r="AQ59" s="97">
        <f>(25%+25%+25%)/3</f>
        <v>0.25</v>
      </c>
      <c r="AR59" s="97">
        <f t="shared" ref="AR59:AT59" si="11">(25%+25%+25%)/3</f>
        <v>0.25</v>
      </c>
      <c r="AS59" s="97">
        <f t="shared" si="11"/>
        <v>0.25</v>
      </c>
      <c r="AT59" s="97">
        <f t="shared" si="11"/>
        <v>0.25</v>
      </c>
      <c r="AU59" s="26"/>
      <c r="AV59" s="26"/>
      <c r="AW59" s="26"/>
      <c r="AX59" s="26"/>
      <c r="AY59" s="26"/>
      <c r="AZ59" s="26"/>
      <c r="BA59" s="26"/>
      <c r="BB59" s="26"/>
      <c r="BC59" s="26"/>
      <c r="BD59" s="26"/>
      <c r="BE59" s="26"/>
      <c r="BF59" s="26"/>
      <c r="BG59" s="26"/>
      <c r="BH59" s="26"/>
      <c r="BI59" s="26"/>
      <c r="BJ59" s="26"/>
      <c r="BK59" s="26"/>
      <c r="BL59" s="26"/>
      <c r="BM59" s="94">
        <f>(4+5+10)/(4+6+10)</f>
        <v>0.95</v>
      </c>
      <c r="BN59" s="94">
        <f>BO59+BP59+BQ59+BR59</f>
        <v>1</v>
      </c>
      <c r="BO59" s="97">
        <f t="shared" ref="BO59:BR59" si="12">(25%+25%+25%)/3</f>
        <v>0.25</v>
      </c>
      <c r="BP59" s="97">
        <f t="shared" si="12"/>
        <v>0.25</v>
      </c>
      <c r="BQ59" s="97">
        <f t="shared" si="12"/>
        <v>0.25</v>
      </c>
      <c r="BR59" s="97">
        <f t="shared" si="12"/>
        <v>0.25</v>
      </c>
      <c r="BS59" s="26"/>
      <c r="BT59" s="26"/>
      <c r="BU59" s="26"/>
      <c r="BV59" s="26"/>
      <c r="BW59" s="26"/>
      <c r="BX59" s="26"/>
      <c r="BY59" s="26"/>
      <c r="BZ59" s="26"/>
      <c r="CA59" s="26"/>
      <c r="CB59" s="26"/>
      <c r="CC59" s="26"/>
      <c r="CD59" s="26"/>
      <c r="CE59" s="26"/>
      <c r="CF59" s="26"/>
      <c r="CG59" s="26"/>
      <c r="CH59" s="26"/>
      <c r="CI59" s="26"/>
      <c r="CJ59" s="26"/>
      <c r="CK59" s="68">
        <f>19/20</f>
        <v>0.95</v>
      </c>
      <c r="CL59" s="68">
        <v>1</v>
      </c>
      <c r="CM59" s="29"/>
    </row>
    <row r="60" spans="1:91" s="28" customFormat="1" ht="56.1" customHeight="1" x14ac:dyDescent="0.25">
      <c r="A60" s="257"/>
      <c r="B60" s="182"/>
      <c r="C60" s="182"/>
      <c r="D60" s="194"/>
      <c r="E60" s="194"/>
      <c r="F60" s="265"/>
      <c r="G60" s="177">
        <v>0.1</v>
      </c>
      <c r="H60" s="182"/>
      <c r="I60" s="181" t="s">
        <v>372</v>
      </c>
      <c r="J60" s="171" t="s">
        <v>71</v>
      </c>
      <c r="K60" s="24" t="s">
        <v>373</v>
      </c>
      <c r="L60" s="25" t="s">
        <v>123</v>
      </c>
      <c r="M60" s="177">
        <v>1</v>
      </c>
      <c r="N60" s="34" t="s">
        <v>374</v>
      </c>
      <c r="O60" s="77">
        <v>0.33329999999999999</v>
      </c>
      <c r="P60" s="34" t="s">
        <v>375</v>
      </c>
      <c r="Q60" s="24" t="s">
        <v>76</v>
      </c>
      <c r="R60" s="24" t="s">
        <v>76</v>
      </c>
      <c r="S60" s="34" t="s">
        <v>376</v>
      </c>
      <c r="T60" s="23" t="s">
        <v>87</v>
      </c>
      <c r="U60" s="34" t="s">
        <v>376</v>
      </c>
      <c r="V60" s="24" t="s">
        <v>30</v>
      </c>
      <c r="W60" s="24" t="s">
        <v>157</v>
      </c>
      <c r="X60" s="27" t="s">
        <v>82</v>
      </c>
      <c r="Y60" s="24" t="s">
        <v>76</v>
      </c>
      <c r="Z60" s="24" t="s">
        <v>76</v>
      </c>
      <c r="AA60" s="61" t="s">
        <v>142</v>
      </c>
      <c r="AB60" s="57"/>
      <c r="AC60" s="57"/>
      <c r="AD60" s="57"/>
      <c r="AE60" s="57"/>
      <c r="AF60" s="57"/>
      <c r="AG60" s="57"/>
      <c r="AH60" s="57"/>
      <c r="AI60" s="56">
        <v>1</v>
      </c>
      <c r="AJ60" s="57"/>
      <c r="AK60" s="57"/>
      <c r="AL60" s="57"/>
      <c r="AM60" s="56"/>
      <c r="AN60" s="53">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9"/>
    </row>
    <row r="61" spans="1:91" s="28" customFormat="1" ht="56.1" customHeight="1" x14ac:dyDescent="0.25">
      <c r="A61" s="257"/>
      <c r="B61" s="182"/>
      <c r="C61" s="182"/>
      <c r="D61" s="194"/>
      <c r="E61" s="194"/>
      <c r="F61" s="265"/>
      <c r="G61" s="178"/>
      <c r="H61" s="182"/>
      <c r="I61" s="182"/>
      <c r="J61" s="172"/>
      <c r="K61" s="24" t="s">
        <v>377</v>
      </c>
      <c r="L61" s="25" t="s">
        <v>123</v>
      </c>
      <c r="M61" s="178"/>
      <c r="N61" s="34" t="s">
        <v>378</v>
      </c>
      <c r="O61" s="77">
        <v>0.33329999999999999</v>
      </c>
      <c r="P61" s="34" t="s">
        <v>379</v>
      </c>
      <c r="Q61" s="24" t="s">
        <v>76</v>
      </c>
      <c r="R61" s="24" t="s">
        <v>76</v>
      </c>
      <c r="S61" s="34" t="s">
        <v>380</v>
      </c>
      <c r="T61" s="23" t="s">
        <v>87</v>
      </c>
      <c r="U61" s="34" t="s">
        <v>380</v>
      </c>
      <c r="V61" s="24" t="s">
        <v>30</v>
      </c>
      <c r="W61" s="25" t="s">
        <v>95</v>
      </c>
      <c r="X61" s="27" t="s">
        <v>82</v>
      </c>
      <c r="Y61" s="24" t="s">
        <v>76</v>
      </c>
      <c r="Z61" s="24" t="s">
        <v>76</v>
      </c>
      <c r="AA61" s="61" t="s">
        <v>142</v>
      </c>
      <c r="AB61" s="57"/>
      <c r="AC61" s="57"/>
      <c r="AD61" s="57"/>
      <c r="AE61" s="57"/>
      <c r="AF61" s="57"/>
      <c r="AG61" s="57"/>
      <c r="AH61" s="57"/>
      <c r="AI61" s="57"/>
      <c r="AJ61" s="57"/>
      <c r="AK61" s="57"/>
      <c r="AL61" s="57"/>
      <c r="AM61" s="56">
        <v>1</v>
      </c>
      <c r="AN61" s="60">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9"/>
    </row>
    <row r="62" spans="1:91" s="28" customFormat="1" ht="56.1" customHeight="1" x14ac:dyDescent="0.25">
      <c r="A62" s="257"/>
      <c r="B62" s="182"/>
      <c r="C62" s="182"/>
      <c r="D62" s="194"/>
      <c r="E62" s="194"/>
      <c r="F62" s="199"/>
      <c r="G62" s="178"/>
      <c r="H62" s="182"/>
      <c r="I62" s="183"/>
      <c r="J62" s="173"/>
      <c r="K62" s="24" t="s">
        <v>377</v>
      </c>
      <c r="L62" s="25" t="s">
        <v>123</v>
      </c>
      <c r="M62" s="178"/>
      <c r="N62" s="34" t="s">
        <v>381</v>
      </c>
      <c r="O62" s="77">
        <v>0.33329999999999999</v>
      </c>
      <c r="P62" s="34" t="s">
        <v>382</v>
      </c>
      <c r="Q62" s="24" t="s">
        <v>76</v>
      </c>
      <c r="R62" s="24" t="s">
        <v>76</v>
      </c>
      <c r="S62" s="34" t="s">
        <v>383</v>
      </c>
      <c r="T62" s="23" t="s">
        <v>87</v>
      </c>
      <c r="U62" s="34" t="s">
        <v>383</v>
      </c>
      <c r="V62" s="24" t="s">
        <v>30</v>
      </c>
      <c r="W62" s="25" t="s">
        <v>95</v>
      </c>
      <c r="X62" s="27" t="s">
        <v>82</v>
      </c>
      <c r="Y62" s="24" t="s">
        <v>76</v>
      </c>
      <c r="Z62" s="24" t="s">
        <v>76</v>
      </c>
      <c r="AA62" s="61" t="s">
        <v>142</v>
      </c>
      <c r="AB62" s="57"/>
      <c r="AC62" s="57"/>
      <c r="AD62" s="57"/>
      <c r="AE62" s="57"/>
      <c r="AF62" s="57"/>
      <c r="AG62" s="57"/>
      <c r="AH62" s="57"/>
      <c r="AI62" s="57"/>
      <c r="AJ62" s="57"/>
      <c r="AK62" s="57"/>
      <c r="AL62" s="57"/>
      <c r="AM62" s="56">
        <v>1</v>
      </c>
      <c r="AN62" s="60">
        <v>1</v>
      </c>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9"/>
    </row>
    <row r="63" spans="1:91" s="28" customFormat="1" ht="56.1" customHeight="1" x14ac:dyDescent="0.25">
      <c r="A63" s="257"/>
      <c r="B63" s="182"/>
      <c r="C63" s="182"/>
      <c r="D63" s="194"/>
      <c r="E63" s="194"/>
      <c r="F63" s="199"/>
      <c r="G63" s="68">
        <v>0.1</v>
      </c>
      <c r="H63" s="182"/>
      <c r="I63" s="33" t="s">
        <v>384</v>
      </c>
      <c r="J63" s="24" t="s">
        <v>385</v>
      </c>
      <c r="K63" s="24" t="s">
        <v>386</v>
      </c>
      <c r="L63" s="26" t="s">
        <v>73</v>
      </c>
      <c r="M63" s="68">
        <v>1</v>
      </c>
      <c r="N63" s="34" t="s">
        <v>387</v>
      </c>
      <c r="O63" s="68">
        <v>1</v>
      </c>
      <c r="P63" s="34" t="s">
        <v>388</v>
      </c>
      <c r="Q63" s="24" t="s">
        <v>76</v>
      </c>
      <c r="R63" s="24" t="s">
        <v>76</v>
      </c>
      <c r="S63" s="34" t="s">
        <v>389</v>
      </c>
      <c r="T63" s="23" t="s">
        <v>87</v>
      </c>
      <c r="U63" s="34" t="s">
        <v>390</v>
      </c>
      <c r="V63" s="24" t="s">
        <v>30</v>
      </c>
      <c r="W63" s="24" t="s">
        <v>306</v>
      </c>
      <c r="X63" s="27" t="s">
        <v>82</v>
      </c>
      <c r="Y63" s="24" t="s">
        <v>76</v>
      </c>
      <c r="Z63" s="24" t="s">
        <v>76</v>
      </c>
      <c r="AA63" s="24" t="s">
        <v>112</v>
      </c>
      <c r="AB63" s="24">
        <v>1</v>
      </c>
      <c r="AC63" s="24">
        <v>1</v>
      </c>
      <c r="AD63" s="24">
        <v>1</v>
      </c>
      <c r="AE63" s="24">
        <v>1</v>
      </c>
      <c r="AF63" s="24">
        <v>1</v>
      </c>
      <c r="AG63" s="24">
        <v>1</v>
      </c>
      <c r="AH63" s="24">
        <v>1</v>
      </c>
      <c r="AI63" s="24">
        <v>1</v>
      </c>
      <c r="AJ63" s="24">
        <v>1</v>
      </c>
      <c r="AK63" s="24">
        <v>1</v>
      </c>
      <c r="AL63" s="24">
        <v>1</v>
      </c>
      <c r="AM63" s="24">
        <v>1</v>
      </c>
      <c r="AN63" s="24">
        <v>12</v>
      </c>
      <c r="AO63" s="24">
        <f>1+1+1</f>
        <v>3</v>
      </c>
      <c r="AP63" s="68">
        <v>1</v>
      </c>
      <c r="AQ63" s="97">
        <f>(25%+25%+25%)/3</f>
        <v>0.25</v>
      </c>
      <c r="AR63" s="97">
        <f t="shared" ref="AR63:AT63" si="13">(25%+25%+25%)/3</f>
        <v>0.25</v>
      </c>
      <c r="AS63" s="97">
        <f t="shared" si="13"/>
        <v>0.25</v>
      </c>
      <c r="AT63" s="97">
        <f t="shared" si="13"/>
        <v>0.25</v>
      </c>
      <c r="AU63" s="26"/>
      <c r="AV63" s="26"/>
      <c r="AW63" s="26"/>
      <c r="AX63" s="26"/>
      <c r="AY63" s="26"/>
      <c r="AZ63" s="26"/>
      <c r="BA63" s="26"/>
      <c r="BB63" s="26"/>
      <c r="BC63" s="26"/>
      <c r="BD63" s="26"/>
      <c r="BE63" s="26"/>
      <c r="BF63" s="26"/>
      <c r="BG63" s="26"/>
      <c r="BH63" s="26"/>
      <c r="BI63" s="26"/>
      <c r="BJ63" s="26"/>
      <c r="BK63" s="26"/>
      <c r="BL63" s="26"/>
      <c r="BM63" s="24">
        <f>1+1+1</f>
        <v>3</v>
      </c>
      <c r="BN63" s="94">
        <f t="shared" ref="BN63:BN68" si="14">BO63+BP63+BQ63+BR63</f>
        <v>1</v>
      </c>
      <c r="BO63" s="97">
        <f t="shared" ref="BO63:BR63" si="15">(25%+25%+25%)/3</f>
        <v>0.25</v>
      </c>
      <c r="BP63" s="97">
        <f t="shared" si="15"/>
        <v>0.25</v>
      </c>
      <c r="BQ63" s="97">
        <f t="shared" si="15"/>
        <v>0.25</v>
      </c>
      <c r="BR63" s="97">
        <f t="shared" si="15"/>
        <v>0.25</v>
      </c>
      <c r="BS63" s="26"/>
      <c r="BT63" s="26"/>
      <c r="BU63" s="26"/>
      <c r="BV63" s="26"/>
      <c r="BW63" s="26"/>
      <c r="BX63" s="26"/>
      <c r="BY63" s="26"/>
      <c r="BZ63" s="26"/>
      <c r="CA63" s="26"/>
      <c r="CB63" s="26"/>
      <c r="CC63" s="26"/>
      <c r="CD63" s="26"/>
      <c r="CE63" s="24"/>
      <c r="CF63" s="24"/>
      <c r="CG63" s="24"/>
      <c r="CH63" s="24"/>
      <c r="CI63" s="24"/>
      <c r="CJ63" s="24"/>
      <c r="CK63" s="24">
        <f>1+1+1</f>
        <v>3</v>
      </c>
      <c r="CL63" s="94">
        <f>3/12</f>
        <v>0.25</v>
      </c>
      <c r="CM63" s="95"/>
    </row>
    <row r="64" spans="1:91" s="28" customFormat="1" ht="74.25" customHeight="1" x14ac:dyDescent="0.25">
      <c r="A64" s="257"/>
      <c r="B64" s="182"/>
      <c r="C64" s="182"/>
      <c r="D64" s="194"/>
      <c r="E64" s="194"/>
      <c r="F64" s="199"/>
      <c r="G64" s="68">
        <v>0.1</v>
      </c>
      <c r="H64" s="182"/>
      <c r="I64" s="34" t="s">
        <v>391</v>
      </c>
      <c r="J64" s="24" t="s">
        <v>392</v>
      </c>
      <c r="K64" s="24" t="s">
        <v>393</v>
      </c>
      <c r="L64" s="26" t="s">
        <v>73</v>
      </c>
      <c r="M64" s="68">
        <v>1</v>
      </c>
      <c r="N64" s="34" t="s">
        <v>394</v>
      </c>
      <c r="O64" s="68">
        <v>1</v>
      </c>
      <c r="P64" s="34" t="s">
        <v>395</v>
      </c>
      <c r="Q64" s="24" t="s">
        <v>76</v>
      </c>
      <c r="R64" s="24" t="s">
        <v>76</v>
      </c>
      <c r="S64" s="34" t="s">
        <v>396</v>
      </c>
      <c r="T64" s="62" t="s">
        <v>78</v>
      </c>
      <c r="U64" s="34" t="s">
        <v>397</v>
      </c>
      <c r="V64" s="24" t="s">
        <v>80</v>
      </c>
      <c r="W64" s="24" t="s">
        <v>208</v>
      </c>
      <c r="X64" s="27" t="s">
        <v>82</v>
      </c>
      <c r="Y64" s="24" t="s">
        <v>76</v>
      </c>
      <c r="Z64" s="24" t="s">
        <v>76</v>
      </c>
      <c r="AA64" s="24" t="s">
        <v>83</v>
      </c>
      <c r="AB64" s="26"/>
      <c r="AC64" s="26"/>
      <c r="AD64" s="68">
        <v>1</v>
      </c>
      <c r="AE64" s="26"/>
      <c r="AF64" s="26"/>
      <c r="AG64" s="68">
        <v>1</v>
      </c>
      <c r="AH64" s="26"/>
      <c r="AI64" s="26"/>
      <c r="AJ64" s="68">
        <v>1</v>
      </c>
      <c r="AK64" s="26"/>
      <c r="AL64" s="26"/>
      <c r="AM64" s="68">
        <v>1</v>
      </c>
      <c r="AN64" s="68">
        <v>1</v>
      </c>
      <c r="AO64" s="112">
        <v>1</v>
      </c>
      <c r="AP64" s="123">
        <v>1</v>
      </c>
      <c r="AQ64" s="123">
        <v>0.25</v>
      </c>
      <c r="AR64" s="123">
        <v>0.25</v>
      </c>
      <c r="AS64" s="123">
        <v>0.25</v>
      </c>
      <c r="AT64" s="123">
        <v>0.25</v>
      </c>
      <c r="AU64" s="26"/>
      <c r="AV64" s="26"/>
      <c r="AW64" s="26"/>
      <c r="AX64" s="26"/>
      <c r="AY64" s="26"/>
      <c r="AZ64" s="26"/>
      <c r="BA64" s="26"/>
      <c r="BB64" s="26"/>
      <c r="BC64" s="26"/>
      <c r="BD64" s="26"/>
      <c r="BE64" s="26"/>
      <c r="BF64" s="26"/>
      <c r="BG64" s="26"/>
      <c r="BH64" s="26"/>
      <c r="BI64" s="26"/>
      <c r="BJ64" s="26"/>
      <c r="BK64" s="26"/>
      <c r="BL64" s="26"/>
      <c r="BM64" s="125">
        <f>29/43</f>
        <v>0.67441860465116277</v>
      </c>
      <c r="BN64" s="94">
        <f t="shared" si="14"/>
        <v>1</v>
      </c>
      <c r="BO64" s="123">
        <v>0.25</v>
      </c>
      <c r="BP64" s="123">
        <v>0.25</v>
      </c>
      <c r="BQ64" s="123">
        <v>0.25</v>
      </c>
      <c r="BR64" s="123">
        <v>0.25</v>
      </c>
      <c r="BS64" s="26"/>
      <c r="BT64" s="26"/>
      <c r="BU64" s="26"/>
      <c r="BV64" s="26"/>
      <c r="BW64" s="26"/>
      <c r="BX64" s="26"/>
      <c r="BY64" s="26"/>
      <c r="BZ64" s="26"/>
      <c r="CA64" s="26"/>
      <c r="CB64" s="26"/>
      <c r="CC64" s="26"/>
      <c r="CD64" s="26"/>
      <c r="CE64" s="26"/>
      <c r="CF64" s="26"/>
      <c r="CG64" s="26"/>
      <c r="CH64" s="26"/>
      <c r="CI64" s="26"/>
      <c r="CJ64" s="26"/>
      <c r="CK64" s="125">
        <f>29/43</f>
        <v>0.67441860465116277</v>
      </c>
      <c r="CL64" s="124">
        <f>CK64</f>
        <v>0.67441860465116277</v>
      </c>
      <c r="CM64" s="29"/>
    </row>
    <row r="65" spans="1:91" s="28" customFormat="1" ht="75" customHeight="1" x14ac:dyDescent="0.25">
      <c r="A65" s="257"/>
      <c r="B65" s="182"/>
      <c r="C65" s="182"/>
      <c r="D65" s="194"/>
      <c r="E65" s="194"/>
      <c r="F65" s="199"/>
      <c r="G65" s="68">
        <v>0.1</v>
      </c>
      <c r="H65" s="182"/>
      <c r="I65" s="35" t="s">
        <v>398</v>
      </c>
      <c r="J65" s="24" t="s">
        <v>399</v>
      </c>
      <c r="K65" s="24" t="s">
        <v>400</v>
      </c>
      <c r="L65" s="24" t="s">
        <v>401</v>
      </c>
      <c r="M65" s="68">
        <v>1</v>
      </c>
      <c r="N65" s="34" t="s">
        <v>402</v>
      </c>
      <c r="O65" s="68">
        <v>1</v>
      </c>
      <c r="P65" s="16" t="s">
        <v>403</v>
      </c>
      <c r="Q65" s="24" t="s">
        <v>76</v>
      </c>
      <c r="R65" s="24" t="s">
        <v>76</v>
      </c>
      <c r="S65" s="141" t="s">
        <v>399</v>
      </c>
      <c r="T65" s="62" t="s">
        <v>78</v>
      </c>
      <c r="U65" s="16" t="s">
        <v>404</v>
      </c>
      <c r="V65" s="25" t="s">
        <v>225</v>
      </c>
      <c r="W65" s="25" t="s">
        <v>311</v>
      </c>
      <c r="X65" s="27" t="s">
        <v>82</v>
      </c>
      <c r="Y65" s="24" t="s">
        <v>76</v>
      </c>
      <c r="Z65" s="24" t="s">
        <v>76</v>
      </c>
      <c r="AA65" s="24" t="s">
        <v>83</v>
      </c>
      <c r="AB65" s="26"/>
      <c r="AC65" s="26"/>
      <c r="AD65" s="68">
        <v>0.1</v>
      </c>
      <c r="AE65" s="26"/>
      <c r="AF65" s="26"/>
      <c r="AG65" s="68">
        <v>0.1</v>
      </c>
      <c r="AH65" s="26"/>
      <c r="AI65" s="26"/>
      <c r="AJ65" s="68">
        <v>0.1</v>
      </c>
      <c r="AK65" s="26"/>
      <c r="AL65" s="26"/>
      <c r="AM65" s="68">
        <v>0.15</v>
      </c>
      <c r="AN65" s="68">
        <v>0.15</v>
      </c>
      <c r="AO65" s="135">
        <v>1</v>
      </c>
      <c r="AP65" s="138">
        <v>1</v>
      </c>
      <c r="AQ65" s="137">
        <v>0.25</v>
      </c>
      <c r="AR65" s="138">
        <v>0.25</v>
      </c>
      <c r="AS65" s="138">
        <v>0.25</v>
      </c>
      <c r="AT65" s="138">
        <v>0.25</v>
      </c>
      <c r="AU65" s="26"/>
      <c r="AV65" s="26"/>
      <c r="AW65" s="26"/>
      <c r="AX65" s="26"/>
      <c r="AY65" s="26"/>
      <c r="AZ65" s="26"/>
      <c r="BA65" s="26"/>
      <c r="BB65" s="26"/>
      <c r="BC65" s="26"/>
      <c r="BD65" s="26"/>
      <c r="BE65" s="26"/>
      <c r="BF65" s="26"/>
      <c r="BG65" s="26"/>
      <c r="BH65" s="26"/>
      <c r="BI65" s="26"/>
      <c r="BJ65" s="26"/>
      <c r="BK65" s="26"/>
      <c r="BL65" s="26"/>
      <c r="BM65" s="143">
        <f>5/5</f>
        <v>1</v>
      </c>
      <c r="BN65" s="94">
        <f t="shared" si="14"/>
        <v>1</v>
      </c>
      <c r="BO65" s="145">
        <v>0.25</v>
      </c>
      <c r="BP65" s="145">
        <v>0.25</v>
      </c>
      <c r="BQ65" s="145">
        <v>0.25</v>
      </c>
      <c r="BR65" s="145">
        <v>0.25</v>
      </c>
      <c r="BS65" s="26"/>
      <c r="BT65" s="26"/>
      <c r="BU65" s="26"/>
      <c r="BV65" s="26"/>
      <c r="BW65" s="26"/>
      <c r="BX65" s="26"/>
      <c r="BY65" s="26"/>
      <c r="BZ65" s="26"/>
      <c r="CA65" s="26"/>
      <c r="CB65" s="26"/>
      <c r="CC65" s="26"/>
      <c r="CD65" s="26"/>
      <c r="CE65" s="26"/>
      <c r="CF65" s="26"/>
      <c r="CG65" s="26"/>
      <c r="CH65" s="26"/>
      <c r="CI65" s="26"/>
      <c r="CJ65" s="26"/>
      <c r="CK65" s="143">
        <v>1</v>
      </c>
      <c r="CL65" s="145">
        <f>CK65</f>
        <v>1</v>
      </c>
      <c r="CM65" s="29"/>
    </row>
    <row r="66" spans="1:91" s="28" customFormat="1" ht="86.25" customHeight="1" x14ac:dyDescent="0.25">
      <c r="A66" s="257"/>
      <c r="B66" s="182"/>
      <c r="C66" s="182"/>
      <c r="D66" s="194"/>
      <c r="E66" s="194"/>
      <c r="F66" s="199"/>
      <c r="G66" s="68">
        <v>0.1</v>
      </c>
      <c r="H66" s="182"/>
      <c r="I66" s="26" t="s">
        <v>405</v>
      </c>
      <c r="J66" s="24" t="s">
        <v>406</v>
      </c>
      <c r="K66" s="24" t="s">
        <v>407</v>
      </c>
      <c r="L66" s="24" t="s">
        <v>123</v>
      </c>
      <c r="M66" s="68">
        <v>1</v>
      </c>
      <c r="N66" s="80" t="s">
        <v>408</v>
      </c>
      <c r="O66" s="68">
        <v>1</v>
      </c>
      <c r="P66" s="26" t="s">
        <v>409</v>
      </c>
      <c r="Q66" s="24" t="s">
        <v>76</v>
      </c>
      <c r="R66" s="24" t="s">
        <v>76</v>
      </c>
      <c r="S66" s="26" t="s">
        <v>410</v>
      </c>
      <c r="T66" s="24" t="s">
        <v>78</v>
      </c>
      <c r="U66" s="26" t="s">
        <v>411</v>
      </c>
      <c r="V66" s="24" t="s">
        <v>80</v>
      </c>
      <c r="W66" s="165" t="s">
        <v>371</v>
      </c>
      <c r="X66" s="27" t="s">
        <v>82</v>
      </c>
      <c r="Y66" s="24" t="s">
        <v>76</v>
      </c>
      <c r="Z66" s="24" t="s">
        <v>76</v>
      </c>
      <c r="AA66" s="24" t="s">
        <v>112</v>
      </c>
      <c r="AB66" s="69">
        <v>1</v>
      </c>
      <c r="AC66" s="69">
        <v>1</v>
      </c>
      <c r="AD66" s="69">
        <v>1</v>
      </c>
      <c r="AE66" s="69">
        <v>1</v>
      </c>
      <c r="AF66" s="69">
        <v>1</v>
      </c>
      <c r="AG66" s="69">
        <v>1</v>
      </c>
      <c r="AH66" s="69">
        <v>1</v>
      </c>
      <c r="AI66" s="69">
        <v>1</v>
      </c>
      <c r="AJ66" s="69">
        <v>1</v>
      </c>
      <c r="AK66" s="69">
        <v>1</v>
      </c>
      <c r="AL66" s="69">
        <v>1</v>
      </c>
      <c r="AM66" s="69">
        <v>1</v>
      </c>
      <c r="AN66" s="69">
        <v>1</v>
      </c>
      <c r="AO66" s="99">
        <f>(21.25+23+17.9)/(23+26+19)</f>
        <v>0.91397058823529409</v>
      </c>
      <c r="AP66" s="72">
        <v>1</v>
      </c>
      <c r="AQ66" s="97">
        <f>(25%+25%+25%)/3</f>
        <v>0.25</v>
      </c>
      <c r="AR66" s="97">
        <f t="shared" ref="AR66:AT66" si="16">(25%+25%+25%)/3</f>
        <v>0.25</v>
      </c>
      <c r="AS66" s="97">
        <f t="shared" si="16"/>
        <v>0.25</v>
      </c>
      <c r="AT66" s="97">
        <f t="shared" si="16"/>
        <v>0.25</v>
      </c>
      <c r="AU66" s="26"/>
      <c r="AV66" s="26"/>
      <c r="AW66" s="26"/>
      <c r="AX66" s="26"/>
      <c r="AY66" s="26"/>
      <c r="AZ66" s="26"/>
      <c r="BA66" s="26"/>
      <c r="BB66" s="26"/>
      <c r="BC66" s="26"/>
      <c r="BD66" s="26"/>
      <c r="BE66" s="26"/>
      <c r="BF66" s="26"/>
      <c r="BG66" s="26"/>
      <c r="BH66" s="26"/>
      <c r="BI66" s="26"/>
      <c r="BJ66" s="26"/>
      <c r="BK66" s="26"/>
      <c r="BL66" s="26"/>
      <c r="BM66" s="99">
        <f>(21.25+23+17.9)/(23+26+19)</f>
        <v>0.91397058823529409</v>
      </c>
      <c r="BN66" s="94">
        <f t="shared" si="14"/>
        <v>1</v>
      </c>
      <c r="BO66" s="97">
        <f t="shared" ref="BO66:BR66" si="17">(25%+25%+25%)/3</f>
        <v>0.25</v>
      </c>
      <c r="BP66" s="97">
        <f t="shared" si="17"/>
        <v>0.25</v>
      </c>
      <c r="BQ66" s="97">
        <f t="shared" si="17"/>
        <v>0.25</v>
      </c>
      <c r="BR66" s="97">
        <f t="shared" si="17"/>
        <v>0.25</v>
      </c>
      <c r="BS66" s="26"/>
      <c r="BT66" s="26"/>
      <c r="BU66" s="26"/>
      <c r="BV66" s="26"/>
      <c r="BW66" s="26"/>
      <c r="BX66" s="26"/>
      <c r="BY66" s="26"/>
      <c r="BZ66" s="26"/>
      <c r="CA66" s="26"/>
      <c r="CB66" s="26"/>
      <c r="CC66" s="26"/>
      <c r="CD66" s="26"/>
      <c r="CE66" s="26"/>
      <c r="CF66" s="26"/>
      <c r="CG66" s="26"/>
      <c r="CH66" s="26"/>
      <c r="CI66" s="26"/>
      <c r="CJ66" s="26"/>
      <c r="CK66" s="77">
        <f>62.15/68</f>
        <v>0.91397058823529409</v>
      </c>
      <c r="CL66" s="167">
        <f>CK66</f>
        <v>0.91397058823529409</v>
      </c>
      <c r="CM66" s="95"/>
    </row>
    <row r="67" spans="1:91" s="28" customFormat="1" ht="104.25" customHeight="1" x14ac:dyDescent="0.25">
      <c r="A67" s="257"/>
      <c r="B67" s="182"/>
      <c r="C67" s="182"/>
      <c r="D67" s="194"/>
      <c r="E67" s="194"/>
      <c r="F67" s="266"/>
      <c r="G67" s="68">
        <v>0.1</v>
      </c>
      <c r="H67" s="182"/>
      <c r="I67" s="36" t="s">
        <v>412</v>
      </c>
      <c r="J67" s="24" t="s">
        <v>71</v>
      </c>
      <c r="K67" s="24" t="s">
        <v>413</v>
      </c>
      <c r="L67" s="24" t="s">
        <v>123</v>
      </c>
      <c r="M67" s="68">
        <v>1</v>
      </c>
      <c r="N67" s="34" t="s">
        <v>414</v>
      </c>
      <c r="O67" s="68">
        <v>1</v>
      </c>
      <c r="P67" s="37" t="s">
        <v>415</v>
      </c>
      <c r="Q67" s="24" t="s">
        <v>76</v>
      </c>
      <c r="R67" s="24" t="s">
        <v>76</v>
      </c>
      <c r="S67" s="16" t="s">
        <v>416</v>
      </c>
      <c r="T67" s="63" t="s">
        <v>78</v>
      </c>
      <c r="U67" s="16" t="s">
        <v>417</v>
      </c>
      <c r="V67" s="62" t="s">
        <v>80</v>
      </c>
      <c r="W67" s="24" t="s">
        <v>418</v>
      </c>
      <c r="X67" s="27" t="s">
        <v>82</v>
      </c>
      <c r="Y67" s="24" t="s">
        <v>76</v>
      </c>
      <c r="Z67" s="24" t="s">
        <v>76</v>
      </c>
      <c r="AA67" s="61" t="s">
        <v>83</v>
      </c>
      <c r="AB67" s="52"/>
      <c r="AC67" s="52"/>
      <c r="AD67" s="43">
        <v>1</v>
      </c>
      <c r="AE67" s="43"/>
      <c r="AF67" s="52"/>
      <c r="AG67" s="43">
        <v>1</v>
      </c>
      <c r="AH67" s="52"/>
      <c r="AI67" s="43"/>
      <c r="AJ67" s="43">
        <v>1</v>
      </c>
      <c r="AK67" s="52"/>
      <c r="AL67" s="52"/>
      <c r="AM67" s="43">
        <v>1</v>
      </c>
      <c r="AN67" s="43">
        <v>1</v>
      </c>
      <c r="AO67" s="104">
        <f>1011/1148</f>
        <v>0.88066202090592338</v>
      </c>
      <c r="AP67" s="101">
        <v>1</v>
      </c>
      <c r="AQ67" s="101">
        <v>0.25</v>
      </c>
      <c r="AR67" s="101">
        <v>0.25</v>
      </c>
      <c r="AS67" s="101">
        <v>0.25</v>
      </c>
      <c r="AT67" s="101">
        <v>0.25</v>
      </c>
      <c r="AU67" s="26"/>
      <c r="AV67" s="26"/>
      <c r="AW67" s="26"/>
      <c r="AX67" s="26"/>
      <c r="AY67" s="26"/>
      <c r="AZ67" s="26"/>
      <c r="BA67" s="26"/>
      <c r="BB67" s="26"/>
      <c r="BC67" s="26"/>
      <c r="BD67" s="26"/>
      <c r="BE67" s="26"/>
      <c r="BF67" s="26"/>
      <c r="BG67" s="26"/>
      <c r="BH67" s="26"/>
      <c r="BI67" s="26"/>
      <c r="BJ67" s="26"/>
      <c r="BK67" s="26"/>
      <c r="BL67" s="26"/>
      <c r="BM67" s="104">
        <f>1011/1148</f>
        <v>0.88066202090592338</v>
      </c>
      <c r="BN67" s="94">
        <f t="shared" si="14"/>
        <v>1</v>
      </c>
      <c r="BO67" s="101">
        <v>0.25</v>
      </c>
      <c r="BP67" s="101">
        <v>0.25</v>
      </c>
      <c r="BQ67" s="101">
        <v>0.25</v>
      </c>
      <c r="BR67" s="101">
        <v>0.25</v>
      </c>
      <c r="BS67" s="26"/>
      <c r="BT67" s="26"/>
      <c r="BU67" s="26"/>
      <c r="BV67" s="26"/>
      <c r="BW67" s="26"/>
      <c r="BX67" s="26"/>
      <c r="BY67" s="26"/>
      <c r="BZ67" s="26"/>
      <c r="CA67" s="26"/>
      <c r="CB67" s="26"/>
      <c r="CC67" s="26"/>
      <c r="CD67" s="26"/>
      <c r="CE67" s="26"/>
      <c r="CF67" s="26"/>
      <c r="CG67" s="26"/>
      <c r="CH67" s="26"/>
      <c r="CI67" s="26"/>
      <c r="CJ67" s="26"/>
      <c r="CK67" s="104">
        <f>1011/1148</f>
        <v>0.88066202090592338</v>
      </c>
      <c r="CL67" s="103">
        <f>CK67</f>
        <v>0.88066202090592338</v>
      </c>
      <c r="CM67" s="29"/>
    </row>
    <row r="68" spans="1:91" s="28" customFormat="1" ht="56.1" customHeight="1" x14ac:dyDescent="0.25">
      <c r="A68" s="257"/>
      <c r="B68" s="182"/>
      <c r="C68" s="182"/>
      <c r="D68" s="194"/>
      <c r="E68" s="194"/>
      <c r="F68" s="265"/>
      <c r="G68" s="178"/>
      <c r="H68" s="182"/>
      <c r="I68" s="179" t="s">
        <v>419</v>
      </c>
      <c r="J68" s="171" t="s">
        <v>71</v>
      </c>
      <c r="K68" s="24" t="s">
        <v>420</v>
      </c>
      <c r="L68" s="24" t="s">
        <v>123</v>
      </c>
      <c r="M68" s="177">
        <v>1</v>
      </c>
      <c r="N68" s="34" t="s">
        <v>421</v>
      </c>
      <c r="O68" s="77">
        <v>2.1700000000000001E-2</v>
      </c>
      <c r="P68" s="81" t="s">
        <v>422</v>
      </c>
      <c r="Q68" s="24" t="s">
        <v>76</v>
      </c>
      <c r="R68" s="24" t="s">
        <v>76</v>
      </c>
      <c r="S68" s="16" t="s">
        <v>423</v>
      </c>
      <c r="T68" s="63" t="s">
        <v>78</v>
      </c>
      <c r="U68" s="16" t="s">
        <v>424</v>
      </c>
      <c r="V68" s="62" t="s">
        <v>80</v>
      </c>
      <c r="W68" s="73" t="s">
        <v>371</v>
      </c>
      <c r="X68" s="27" t="s">
        <v>82</v>
      </c>
      <c r="Y68" s="24" t="s">
        <v>76</v>
      </c>
      <c r="Z68" s="24" t="s">
        <v>76</v>
      </c>
      <c r="AA68" s="61" t="s">
        <v>83</v>
      </c>
      <c r="AB68" s="52"/>
      <c r="AC68" s="52"/>
      <c r="AD68" s="43">
        <v>0.85</v>
      </c>
      <c r="AE68" s="52"/>
      <c r="AF68" s="52"/>
      <c r="AG68" s="43">
        <v>0.85</v>
      </c>
      <c r="AH68" s="52"/>
      <c r="AI68" s="52"/>
      <c r="AJ68" s="43">
        <v>0.85</v>
      </c>
      <c r="AK68" s="52"/>
      <c r="AL68" s="52"/>
      <c r="AM68" s="43">
        <v>0.85</v>
      </c>
      <c r="AN68" s="43">
        <v>0.85</v>
      </c>
      <c r="AO68" s="129">
        <v>1</v>
      </c>
      <c r="AP68" s="129">
        <v>1</v>
      </c>
      <c r="AQ68" s="129">
        <v>0.25</v>
      </c>
      <c r="AR68" s="129">
        <v>0.25</v>
      </c>
      <c r="AS68" s="129">
        <v>0.25</v>
      </c>
      <c r="AT68" s="129">
        <v>0.25</v>
      </c>
      <c r="AU68" s="26"/>
      <c r="AV68" s="26"/>
      <c r="AW68" s="26"/>
      <c r="AX68" s="26"/>
      <c r="AY68" s="26"/>
      <c r="AZ68" s="26"/>
      <c r="BA68" s="26"/>
      <c r="BB68" s="26"/>
      <c r="BC68" s="26"/>
      <c r="BD68" s="26"/>
      <c r="BE68" s="26"/>
      <c r="BF68" s="26"/>
      <c r="BG68" s="26"/>
      <c r="BH68" s="26"/>
      <c r="BI68" s="26"/>
      <c r="BJ68" s="26"/>
      <c r="BK68" s="26"/>
      <c r="BL68" s="26"/>
      <c r="BM68" s="94">
        <f>9/9</f>
        <v>1</v>
      </c>
      <c r="BN68" s="94">
        <f t="shared" si="14"/>
        <v>1</v>
      </c>
      <c r="BO68" s="129">
        <v>0.25</v>
      </c>
      <c r="BP68" s="129">
        <v>0.25</v>
      </c>
      <c r="BQ68" s="129">
        <v>0.25</v>
      </c>
      <c r="BR68" s="129">
        <v>0.25</v>
      </c>
      <c r="BS68" s="26"/>
      <c r="BT68" s="26"/>
      <c r="BU68" s="26"/>
      <c r="BV68" s="26"/>
      <c r="BW68" s="26"/>
      <c r="BX68" s="26"/>
      <c r="BY68" s="26"/>
      <c r="BZ68" s="26"/>
      <c r="CA68" s="26"/>
      <c r="CB68" s="26"/>
      <c r="CC68" s="26"/>
      <c r="CD68" s="26"/>
      <c r="CE68" s="26"/>
      <c r="CF68" s="26"/>
      <c r="CG68" s="26"/>
      <c r="CH68" s="26"/>
      <c r="CI68" s="26"/>
      <c r="CJ68" s="26"/>
      <c r="CK68" s="94">
        <f>9/9</f>
        <v>1</v>
      </c>
      <c r="CL68" s="94">
        <f>CK68</f>
        <v>1</v>
      </c>
      <c r="CM68" s="29"/>
    </row>
    <row r="69" spans="1:91" s="28" customFormat="1" ht="56.1" customHeight="1" x14ac:dyDescent="0.25">
      <c r="A69" s="257"/>
      <c r="B69" s="182"/>
      <c r="C69" s="182"/>
      <c r="D69" s="194"/>
      <c r="E69" s="194"/>
      <c r="F69" s="265"/>
      <c r="G69" s="178"/>
      <c r="H69" s="182"/>
      <c r="I69" s="185"/>
      <c r="J69" s="172"/>
      <c r="K69" s="24" t="s">
        <v>425</v>
      </c>
      <c r="L69" s="24" t="s">
        <v>123</v>
      </c>
      <c r="M69" s="178"/>
      <c r="N69" s="34" t="s">
        <v>426</v>
      </c>
      <c r="O69" s="77">
        <v>2.1700000000000001E-2</v>
      </c>
      <c r="P69" s="50" t="s">
        <v>427</v>
      </c>
      <c r="Q69" s="24" t="s">
        <v>76</v>
      </c>
      <c r="R69" s="24" t="s">
        <v>76</v>
      </c>
      <c r="S69" s="16" t="s">
        <v>428</v>
      </c>
      <c r="T69" s="23" t="s">
        <v>87</v>
      </c>
      <c r="U69" s="16" t="s">
        <v>427</v>
      </c>
      <c r="V69" s="62" t="s">
        <v>30</v>
      </c>
      <c r="W69" s="24" t="s">
        <v>306</v>
      </c>
      <c r="X69" s="27" t="s">
        <v>82</v>
      </c>
      <c r="Y69" s="24" t="s">
        <v>76</v>
      </c>
      <c r="Z69" s="24" t="s">
        <v>76</v>
      </c>
      <c r="AA69" s="61" t="s">
        <v>142</v>
      </c>
      <c r="AB69" s="52"/>
      <c r="AC69" s="52"/>
      <c r="AD69" s="43"/>
      <c r="AE69" s="52"/>
      <c r="AF69" s="52"/>
      <c r="AG69" s="51"/>
      <c r="AH69" s="52"/>
      <c r="AI69" s="52"/>
      <c r="AJ69" s="43"/>
      <c r="AK69" s="52"/>
      <c r="AL69" s="52"/>
      <c r="AM69" s="51">
        <v>1</v>
      </c>
      <c r="AN69" s="51">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9"/>
    </row>
    <row r="70" spans="1:91" s="28" customFormat="1" ht="96.75" customHeight="1" x14ac:dyDescent="0.25">
      <c r="A70" s="257"/>
      <c r="B70" s="182"/>
      <c r="C70" s="182"/>
      <c r="D70" s="194"/>
      <c r="E70" s="194"/>
      <c r="F70" s="199"/>
      <c r="G70" s="178"/>
      <c r="H70" s="182"/>
      <c r="I70" s="185"/>
      <c r="J70" s="172"/>
      <c r="K70" s="24" t="s">
        <v>429</v>
      </c>
      <c r="L70" s="24" t="s">
        <v>123</v>
      </c>
      <c r="M70" s="178"/>
      <c r="N70" s="34" t="s">
        <v>430</v>
      </c>
      <c r="O70" s="77">
        <v>2.1700000000000001E-2</v>
      </c>
      <c r="P70" s="82" t="s">
        <v>431</v>
      </c>
      <c r="Q70" s="92" t="s">
        <v>432</v>
      </c>
      <c r="R70" s="90">
        <v>3150000000</v>
      </c>
      <c r="S70" s="16" t="s">
        <v>433</v>
      </c>
      <c r="T70" s="23" t="s">
        <v>78</v>
      </c>
      <c r="U70" s="16" t="s">
        <v>434</v>
      </c>
      <c r="V70" s="25" t="s">
        <v>80</v>
      </c>
      <c r="W70" s="25" t="s">
        <v>435</v>
      </c>
      <c r="X70" s="27" t="s">
        <v>82</v>
      </c>
      <c r="Y70" s="92" t="s">
        <v>432</v>
      </c>
      <c r="Z70" s="90">
        <v>3150000000</v>
      </c>
      <c r="AA70" s="27" t="s">
        <v>142</v>
      </c>
      <c r="AB70" s="52"/>
      <c r="AC70" s="52"/>
      <c r="AD70" s="51"/>
      <c r="AE70" s="51"/>
      <c r="AF70" s="51"/>
      <c r="AG70" s="51"/>
      <c r="AH70" s="51"/>
      <c r="AI70" s="51"/>
      <c r="AJ70" s="51"/>
      <c r="AK70" s="51"/>
      <c r="AL70" s="51"/>
      <c r="AM70" s="58">
        <v>1</v>
      </c>
      <c r="AN70" s="58">
        <v>1</v>
      </c>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9"/>
    </row>
    <row r="71" spans="1:91" s="28" customFormat="1" ht="56.1" customHeight="1" x14ac:dyDescent="0.25">
      <c r="A71" s="257"/>
      <c r="B71" s="182"/>
      <c r="C71" s="182"/>
      <c r="D71" s="194"/>
      <c r="E71" s="194"/>
      <c r="F71" s="266"/>
      <c r="G71" s="178"/>
      <c r="H71" s="182"/>
      <c r="I71" s="185"/>
      <c r="J71" s="172"/>
      <c r="K71" s="24" t="s">
        <v>436</v>
      </c>
      <c r="L71" s="24" t="s">
        <v>123</v>
      </c>
      <c r="M71" s="178"/>
      <c r="N71" s="16" t="s">
        <v>437</v>
      </c>
      <c r="O71" s="77">
        <v>2.1700000000000001E-2</v>
      </c>
      <c r="P71" s="83" t="s">
        <v>438</v>
      </c>
      <c r="Q71" s="24" t="s">
        <v>76</v>
      </c>
      <c r="R71" s="24" t="s">
        <v>76</v>
      </c>
      <c r="S71" s="16" t="s">
        <v>439</v>
      </c>
      <c r="T71" s="23" t="s">
        <v>87</v>
      </c>
      <c r="U71" s="16" t="s">
        <v>440</v>
      </c>
      <c r="V71" s="62" t="s">
        <v>30</v>
      </c>
      <c r="W71" s="64" t="s">
        <v>157</v>
      </c>
      <c r="X71" s="27" t="s">
        <v>82</v>
      </c>
      <c r="Y71" s="24" t="s">
        <v>76</v>
      </c>
      <c r="Z71" s="24" t="s">
        <v>76</v>
      </c>
      <c r="AA71" s="61" t="s">
        <v>142</v>
      </c>
      <c r="AB71" s="52"/>
      <c r="AC71" s="52"/>
      <c r="AD71" s="27">
        <v>1</v>
      </c>
      <c r="AE71" s="43"/>
      <c r="AF71" s="52"/>
      <c r="AG71" s="27"/>
      <c r="AH71" s="52"/>
      <c r="AI71" s="43"/>
      <c r="AJ71" s="43"/>
      <c r="AK71" s="52"/>
      <c r="AL71" s="52"/>
      <c r="AM71" s="43"/>
      <c r="AN71" s="53">
        <v>1</v>
      </c>
      <c r="AO71" s="142">
        <v>1</v>
      </c>
      <c r="AP71" s="113">
        <v>0.75</v>
      </c>
      <c r="AQ71" s="163">
        <v>0.25</v>
      </c>
      <c r="AR71" s="163">
        <v>0.25</v>
      </c>
      <c r="AS71" s="113">
        <v>0</v>
      </c>
      <c r="AT71" s="113">
        <v>0.25</v>
      </c>
      <c r="AU71" s="26"/>
      <c r="AV71" s="26"/>
      <c r="AW71" s="26"/>
      <c r="AX71" s="26"/>
      <c r="AY71" s="26"/>
      <c r="AZ71" s="26"/>
      <c r="BA71" s="26"/>
      <c r="BB71" s="26"/>
      <c r="BC71" s="26"/>
      <c r="BD71" s="26"/>
      <c r="BE71" s="26"/>
      <c r="BF71" s="26"/>
      <c r="BG71" s="26"/>
      <c r="BH71" s="26"/>
      <c r="BI71" s="26"/>
      <c r="BJ71" s="26"/>
      <c r="BK71" s="26"/>
      <c r="BL71" s="26"/>
      <c r="BM71" s="142">
        <v>1</v>
      </c>
      <c r="BN71" s="145">
        <f>BO71+BP71+BQ71+BR71</f>
        <v>1</v>
      </c>
      <c r="BO71" s="163">
        <v>0.25</v>
      </c>
      <c r="BP71" s="163">
        <v>0.25</v>
      </c>
      <c r="BQ71" s="113">
        <v>0.25</v>
      </c>
      <c r="BR71" s="113">
        <v>0.25</v>
      </c>
      <c r="BS71" s="26"/>
      <c r="BT71" s="26"/>
      <c r="BU71" s="26"/>
      <c r="BV71" s="26"/>
      <c r="BW71" s="26"/>
      <c r="BX71" s="26"/>
      <c r="BY71" s="26"/>
      <c r="BZ71" s="26"/>
      <c r="CA71" s="26"/>
      <c r="CB71" s="26"/>
      <c r="CC71" s="26"/>
      <c r="CD71" s="26"/>
      <c r="CE71" s="26"/>
      <c r="CF71" s="26"/>
      <c r="CG71" s="26"/>
      <c r="CH71" s="26"/>
      <c r="CI71" s="26"/>
      <c r="CJ71" s="26"/>
      <c r="CK71" s="145">
        <f>1/1</f>
        <v>1</v>
      </c>
      <c r="CL71" s="145">
        <v>1</v>
      </c>
      <c r="CM71" s="29"/>
    </row>
    <row r="72" spans="1:91" s="28" customFormat="1" ht="56.1" customHeight="1" x14ac:dyDescent="0.25">
      <c r="A72" s="257"/>
      <c r="B72" s="182"/>
      <c r="C72" s="182"/>
      <c r="D72" s="194"/>
      <c r="E72" s="194"/>
      <c r="F72" s="199"/>
      <c r="G72" s="178"/>
      <c r="H72" s="182"/>
      <c r="I72" s="185"/>
      <c r="J72" s="172"/>
      <c r="K72" s="24" t="s">
        <v>436</v>
      </c>
      <c r="L72" s="24" t="s">
        <v>123</v>
      </c>
      <c r="M72" s="178"/>
      <c r="N72" s="16" t="s">
        <v>441</v>
      </c>
      <c r="O72" s="77">
        <v>2.1700000000000001E-2</v>
      </c>
      <c r="P72" s="83" t="s">
        <v>442</v>
      </c>
      <c r="Q72" s="24" t="s">
        <v>76</v>
      </c>
      <c r="R72" s="24" t="s">
        <v>76</v>
      </c>
      <c r="S72" s="16" t="s">
        <v>443</v>
      </c>
      <c r="T72" s="23" t="s">
        <v>87</v>
      </c>
      <c r="U72" s="16" t="s">
        <v>444</v>
      </c>
      <c r="V72" s="62" t="s">
        <v>30</v>
      </c>
      <c r="W72" s="64" t="s">
        <v>157</v>
      </c>
      <c r="X72" s="27" t="s">
        <v>82</v>
      </c>
      <c r="Y72" s="24" t="s">
        <v>76</v>
      </c>
      <c r="Z72" s="24" t="s">
        <v>76</v>
      </c>
      <c r="AA72" s="61" t="s">
        <v>142</v>
      </c>
      <c r="AB72" s="52"/>
      <c r="AC72" s="52"/>
      <c r="AD72" s="43"/>
      <c r="AE72" s="43"/>
      <c r="AF72" s="52"/>
      <c r="AG72" s="27">
        <v>1</v>
      </c>
      <c r="AH72" s="52"/>
      <c r="AJ72" s="43"/>
      <c r="AK72" s="52"/>
      <c r="AL72" s="52"/>
      <c r="AM72" s="43"/>
      <c r="AN72" s="27">
        <v>1</v>
      </c>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9"/>
    </row>
    <row r="73" spans="1:91" s="28" customFormat="1" ht="62.25" customHeight="1" x14ac:dyDescent="0.25">
      <c r="A73" s="257"/>
      <c r="B73" s="182"/>
      <c r="C73" s="182"/>
      <c r="D73" s="194"/>
      <c r="E73" s="194"/>
      <c r="F73" s="199"/>
      <c r="G73" s="178"/>
      <c r="H73" s="182"/>
      <c r="I73" s="185"/>
      <c r="J73" s="172"/>
      <c r="K73" s="24" t="s">
        <v>436</v>
      </c>
      <c r="L73" s="24" t="s">
        <v>123</v>
      </c>
      <c r="M73" s="178"/>
      <c r="N73" s="16" t="s">
        <v>445</v>
      </c>
      <c r="O73" s="77">
        <v>2.1700000000000001E-2</v>
      </c>
      <c r="P73" s="83" t="s">
        <v>446</v>
      </c>
      <c r="Q73" s="24" t="s">
        <v>76</v>
      </c>
      <c r="R73" s="24" t="s">
        <v>76</v>
      </c>
      <c r="S73" s="16" t="s">
        <v>447</v>
      </c>
      <c r="T73" s="23" t="s">
        <v>87</v>
      </c>
      <c r="U73" s="16" t="s">
        <v>448</v>
      </c>
      <c r="V73" s="62" t="s">
        <v>30</v>
      </c>
      <c r="W73" s="64" t="s">
        <v>157</v>
      </c>
      <c r="X73" s="27" t="s">
        <v>82</v>
      </c>
      <c r="Y73" s="24" t="s">
        <v>76</v>
      </c>
      <c r="Z73" s="24" t="s">
        <v>76</v>
      </c>
      <c r="AA73" s="61" t="s">
        <v>142</v>
      </c>
      <c r="AB73" s="52"/>
      <c r="AC73" s="52"/>
      <c r="AD73" s="43"/>
      <c r="AE73" s="43"/>
      <c r="AF73" s="52"/>
      <c r="AG73" s="43"/>
      <c r="AH73" s="52"/>
      <c r="AI73" s="51">
        <v>1</v>
      </c>
      <c r="AJ73" s="43"/>
      <c r="AK73" s="52"/>
      <c r="AL73" s="52"/>
      <c r="AM73" s="43"/>
      <c r="AN73" s="51">
        <v>1</v>
      </c>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9"/>
    </row>
    <row r="74" spans="1:91" s="28" customFormat="1" ht="69.75" customHeight="1" x14ac:dyDescent="0.25">
      <c r="A74" s="257"/>
      <c r="B74" s="182"/>
      <c r="C74" s="182"/>
      <c r="D74" s="194"/>
      <c r="E74" s="194"/>
      <c r="F74" s="199"/>
      <c r="G74" s="178"/>
      <c r="H74" s="182"/>
      <c r="I74" s="185"/>
      <c r="J74" s="172"/>
      <c r="K74" s="24" t="s">
        <v>436</v>
      </c>
      <c r="L74" s="24" t="s">
        <v>123</v>
      </c>
      <c r="M74" s="178"/>
      <c r="N74" s="16" t="s">
        <v>449</v>
      </c>
      <c r="O74" s="77">
        <v>2.1700000000000001E-2</v>
      </c>
      <c r="P74" s="83" t="s">
        <v>450</v>
      </c>
      <c r="Q74" s="24" t="s">
        <v>76</v>
      </c>
      <c r="R74" s="24" t="s">
        <v>76</v>
      </c>
      <c r="S74" s="16" t="s">
        <v>451</v>
      </c>
      <c r="T74" s="63" t="s">
        <v>87</v>
      </c>
      <c r="U74" s="16" t="s">
        <v>452</v>
      </c>
      <c r="V74" s="63" t="s">
        <v>30</v>
      </c>
      <c r="W74" s="64" t="s">
        <v>157</v>
      </c>
      <c r="X74" s="27" t="s">
        <v>82</v>
      </c>
      <c r="Y74" s="24" t="s">
        <v>76</v>
      </c>
      <c r="Z74" s="24" t="s">
        <v>76</v>
      </c>
      <c r="AA74" s="61" t="s">
        <v>89</v>
      </c>
      <c r="AB74" s="52"/>
      <c r="AC74" s="52"/>
      <c r="AD74" s="43"/>
      <c r="AE74" s="43"/>
      <c r="AF74" s="52"/>
      <c r="AG74" s="51">
        <v>2</v>
      </c>
      <c r="AH74" s="52"/>
      <c r="AI74" s="43"/>
      <c r="AJ74" s="43"/>
      <c r="AK74" s="52"/>
      <c r="AL74" s="52"/>
      <c r="AM74" s="51">
        <v>3</v>
      </c>
      <c r="AN74" s="51">
        <v>5</v>
      </c>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9"/>
    </row>
    <row r="75" spans="1:91" s="28" customFormat="1" ht="69.75" customHeight="1" x14ac:dyDescent="0.25">
      <c r="A75" s="257"/>
      <c r="B75" s="182"/>
      <c r="C75" s="182"/>
      <c r="D75" s="194"/>
      <c r="E75" s="194"/>
      <c r="F75" s="265"/>
      <c r="G75" s="178"/>
      <c r="H75" s="182"/>
      <c r="I75" s="185"/>
      <c r="J75" s="172"/>
      <c r="K75" s="24" t="s">
        <v>436</v>
      </c>
      <c r="L75" s="24" t="s">
        <v>123</v>
      </c>
      <c r="M75" s="178"/>
      <c r="N75" s="16" t="s">
        <v>453</v>
      </c>
      <c r="O75" s="77">
        <v>2.1700000000000001E-2</v>
      </c>
      <c r="P75" s="83" t="s">
        <v>454</v>
      </c>
      <c r="Q75" s="24" t="s">
        <v>76</v>
      </c>
      <c r="R75" s="24" t="s">
        <v>76</v>
      </c>
      <c r="S75" s="16" t="s">
        <v>455</v>
      </c>
      <c r="T75" s="63" t="s">
        <v>87</v>
      </c>
      <c r="U75" s="16" t="s">
        <v>456</v>
      </c>
      <c r="V75" s="63" t="s">
        <v>30</v>
      </c>
      <c r="W75" s="64" t="s">
        <v>157</v>
      </c>
      <c r="X75" s="27" t="s">
        <v>82</v>
      </c>
      <c r="Y75" s="24" t="s">
        <v>76</v>
      </c>
      <c r="Z75" s="24" t="s">
        <v>76</v>
      </c>
      <c r="AA75" s="61" t="s">
        <v>83</v>
      </c>
      <c r="AB75" s="52"/>
      <c r="AC75" s="52"/>
      <c r="AD75" s="51">
        <v>4</v>
      </c>
      <c r="AE75" s="43"/>
      <c r="AF75" s="52"/>
      <c r="AG75" s="51">
        <v>4</v>
      </c>
      <c r="AH75" s="52"/>
      <c r="AI75" s="43"/>
      <c r="AJ75" s="51">
        <v>4</v>
      </c>
      <c r="AK75" s="52"/>
      <c r="AL75" s="52"/>
      <c r="AM75" s="51">
        <v>6</v>
      </c>
      <c r="AN75" s="51">
        <v>18</v>
      </c>
      <c r="AO75" s="102">
        <v>4</v>
      </c>
      <c r="AP75" s="88">
        <v>1</v>
      </c>
      <c r="AQ75" s="88">
        <v>0.25</v>
      </c>
      <c r="AR75" s="88">
        <v>0.25</v>
      </c>
      <c r="AS75" s="88">
        <v>0.25</v>
      </c>
      <c r="AT75" s="88">
        <v>0.25</v>
      </c>
      <c r="AU75" s="26"/>
      <c r="AV75" s="26"/>
      <c r="AW75" s="26"/>
      <c r="AX75" s="26"/>
      <c r="AY75" s="26"/>
      <c r="AZ75" s="26"/>
      <c r="BA75" s="26"/>
      <c r="BB75" s="26"/>
      <c r="BC75" s="26"/>
      <c r="BD75" s="26"/>
      <c r="BE75" s="26"/>
      <c r="BF75" s="26"/>
      <c r="BG75" s="26"/>
      <c r="BH75" s="26"/>
      <c r="BI75" s="26"/>
      <c r="BJ75" s="26"/>
      <c r="BK75" s="26"/>
      <c r="BL75" s="26"/>
      <c r="BM75" s="102">
        <v>4</v>
      </c>
      <c r="BN75" s="94">
        <f t="shared" ref="BN75:BN80" si="18">BO75+BP75+BQ75+BR75</f>
        <v>1</v>
      </c>
      <c r="BO75" s="88">
        <v>0.25</v>
      </c>
      <c r="BP75" s="88">
        <v>0.25</v>
      </c>
      <c r="BQ75" s="88">
        <v>0.25</v>
      </c>
      <c r="BR75" s="88">
        <v>0.25</v>
      </c>
      <c r="BS75" s="26"/>
      <c r="BT75" s="26"/>
      <c r="BU75" s="26"/>
      <c r="BV75" s="26"/>
      <c r="BW75" s="26"/>
      <c r="BX75" s="26"/>
      <c r="BY75" s="26"/>
      <c r="BZ75" s="26"/>
      <c r="CA75" s="26"/>
      <c r="CB75" s="26"/>
      <c r="CC75" s="26"/>
      <c r="CD75" s="26"/>
      <c r="CE75" s="26"/>
      <c r="CF75" s="26"/>
      <c r="CG75" s="26"/>
      <c r="CH75" s="26"/>
      <c r="CI75" s="26"/>
      <c r="CJ75" s="26"/>
      <c r="CK75" s="94">
        <f>4/4</f>
        <v>1</v>
      </c>
      <c r="CL75" s="101">
        <f t="shared" ref="CL75:CL80" si="19">CK75</f>
        <v>1</v>
      </c>
      <c r="CM75" s="29"/>
    </row>
    <row r="76" spans="1:91" s="28" customFormat="1" ht="69.75" customHeight="1" x14ac:dyDescent="0.25">
      <c r="A76" s="257"/>
      <c r="B76" s="182"/>
      <c r="C76" s="182"/>
      <c r="D76" s="194"/>
      <c r="E76" s="194"/>
      <c r="F76" s="265"/>
      <c r="G76" s="178"/>
      <c r="H76" s="182"/>
      <c r="I76" s="185"/>
      <c r="J76" s="172"/>
      <c r="K76" s="24" t="s">
        <v>436</v>
      </c>
      <c r="L76" s="24" t="s">
        <v>123</v>
      </c>
      <c r="M76" s="178"/>
      <c r="N76" s="16" t="s">
        <v>457</v>
      </c>
      <c r="O76" s="77">
        <v>2.1700000000000001E-2</v>
      </c>
      <c r="P76" s="83" t="s">
        <v>458</v>
      </c>
      <c r="Q76" s="24" t="s">
        <v>76</v>
      </c>
      <c r="R76" s="24" t="s">
        <v>76</v>
      </c>
      <c r="S76" s="16" t="s">
        <v>459</v>
      </c>
      <c r="T76" s="63" t="s">
        <v>87</v>
      </c>
      <c r="U76" s="16" t="s">
        <v>460</v>
      </c>
      <c r="V76" s="63" t="s">
        <v>30</v>
      </c>
      <c r="W76" s="24" t="s">
        <v>157</v>
      </c>
      <c r="X76" s="27" t="s">
        <v>82</v>
      </c>
      <c r="Y76" s="24" t="s">
        <v>76</v>
      </c>
      <c r="Z76" s="24" t="s">
        <v>76</v>
      </c>
      <c r="AA76" s="61" t="s">
        <v>83</v>
      </c>
      <c r="AB76" s="52"/>
      <c r="AC76" s="52"/>
      <c r="AD76" s="51">
        <v>7</v>
      </c>
      <c r="AE76" s="43"/>
      <c r="AF76" s="52"/>
      <c r="AG76" s="51">
        <v>7</v>
      </c>
      <c r="AH76" s="52"/>
      <c r="AI76" s="43"/>
      <c r="AJ76" s="51">
        <v>7</v>
      </c>
      <c r="AK76" s="52"/>
      <c r="AL76" s="52"/>
      <c r="AM76" s="51">
        <v>9</v>
      </c>
      <c r="AN76" s="51">
        <v>30</v>
      </c>
      <c r="AO76" s="102">
        <v>7</v>
      </c>
      <c r="AP76" s="88">
        <v>1</v>
      </c>
      <c r="AQ76" s="88">
        <v>0.25</v>
      </c>
      <c r="AR76" s="88">
        <v>0.25</v>
      </c>
      <c r="AS76" s="88">
        <v>0.25</v>
      </c>
      <c r="AT76" s="88">
        <v>0.25</v>
      </c>
      <c r="AU76" s="26"/>
      <c r="AV76" s="26"/>
      <c r="AW76" s="26"/>
      <c r="AX76" s="26"/>
      <c r="AY76" s="26"/>
      <c r="AZ76" s="26"/>
      <c r="BA76" s="26"/>
      <c r="BB76" s="26"/>
      <c r="BC76" s="26"/>
      <c r="BD76" s="26"/>
      <c r="BE76" s="26"/>
      <c r="BF76" s="26"/>
      <c r="BG76" s="26"/>
      <c r="BH76" s="26"/>
      <c r="BI76" s="26"/>
      <c r="BJ76" s="26"/>
      <c r="BK76" s="26"/>
      <c r="BL76" s="26"/>
      <c r="BM76" s="102">
        <v>7</v>
      </c>
      <c r="BN76" s="94">
        <f t="shared" si="18"/>
        <v>1</v>
      </c>
      <c r="BO76" s="88">
        <v>0.25</v>
      </c>
      <c r="BP76" s="88">
        <v>0.25</v>
      </c>
      <c r="BQ76" s="88">
        <v>0.25</v>
      </c>
      <c r="BR76" s="88">
        <v>0.25</v>
      </c>
      <c r="BS76" s="26"/>
      <c r="BT76" s="26"/>
      <c r="BU76" s="26"/>
      <c r="BV76" s="26"/>
      <c r="BW76" s="26"/>
      <c r="BX76" s="26"/>
      <c r="BY76" s="26"/>
      <c r="BZ76" s="26"/>
      <c r="CA76" s="26"/>
      <c r="CB76" s="26"/>
      <c r="CC76" s="26"/>
      <c r="CD76" s="26"/>
      <c r="CE76" s="26"/>
      <c r="CF76" s="26"/>
      <c r="CG76" s="26"/>
      <c r="CH76" s="26"/>
      <c r="CI76" s="26"/>
      <c r="CJ76" s="26"/>
      <c r="CK76" s="94">
        <f>7/7</f>
        <v>1</v>
      </c>
      <c r="CL76" s="101">
        <f t="shared" si="19"/>
        <v>1</v>
      </c>
      <c r="CM76" s="29"/>
    </row>
    <row r="77" spans="1:91" s="28" customFormat="1" ht="70.5" customHeight="1" x14ac:dyDescent="0.25">
      <c r="A77" s="257"/>
      <c r="B77" s="182"/>
      <c r="C77" s="182"/>
      <c r="D77" s="194"/>
      <c r="E77" s="194"/>
      <c r="F77" s="265"/>
      <c r="G77" s="178"/>
      <c r="H77" s="182"/>
      <c r="I77" s="185"/>
      <c r="J77" s="172"/>
      <c r="K77" s="24" t="s">
        <v>436</v>
      </c>
      <c r="L77" s="24" t="s">
        <v>123</v>
      </c>
      <c r="M77" s="178"/>
      <c r="N77" s="16" t="s">
        <v>461</v>
      </c>
      <c r="O77" s="77">
        <v>2.1700000000000001E-2</v>
      </c>
      <c r="P77" s="83" t="s">
        <v>462</v>
      </c>
      <c r="Q77" s="24" t="s">
        <v>76</v>
      </c>
      <c r="R77" s="24" t="s">
        <v>76</v>
      </c>
      <c r="S77" s="16" t="s">
        <v>463</v>
      </c>
      <c r="T77" s="63" t="s">
        <v>87</v>
      </c>
      <c r="U77" s="16" t="s">
        <v>464</v>
      </c>
      <c r="V77" s="63" t="s">
        <v>30</v>
      </c>
      <c r="W77" s="64" t="s">
        <v>157</v>
      </c>
      <c r="X77" s="27" t="s">
        <v>82</v>
      </c>
      <c r="Y77" s="24" t="s">
        <v>76</v>
      </c>
      <c r="Z77" s="24" t="s">
        <v>76</v>
      </c>
      <c r="AA77" s="61" t="s">
        <v>83</v>
      </c>
      <c r="AB77" s="52"/>
      <c r="AC77" s="52"/>
      <c r="AD77" s="51">
        <v>3</v>
      </c>
      <c r="AE77" s="43"/>
      <c r="AF77" s="52"/>
      <c r="AG77" s="51">
        <v>3</v>
      </c>
      <c r="AH77" s="52"/>
      <c r="AI77" s="43"/>
      <c r="AJ77" s="51">
        <v>3</v>
      </c>
      <c r="AK77" s="52"/>
      <c r="AL77" s="52"/>
      <c r="AM77" s="51">
        <v>3</v>
      </c>
      <c r="AN77" s="24">
        <v>12</v>
      </c>
      <c r="AO77" s="102">
        <v>3</v>
      </c>
      <c r="AP77" s="88">
        <v>1</v>
      </c>
      <c r="AQ77" s="88">
        <v>0.25</v>
      </c>
      <c r="AR77" s="88">
        <v>0.25</v>
      </c>
      <c r="AS77" s="88">
        <v>0.25</v>
      </c>
      <c r="AT77" s="88">
        <v>0.25</v>
      </c>
      <c r="AU77" s="26"/>
      <c r="AV77" s="26"/>
      <c r="AW77" s="26"/>
      <c r="AX77" s="26"/>
      <c r="AY77" s="26"/>
      <c r="AZ77" s="26"/>
      <c r="BA77" s="26"/>
      <c r="BB77" s="26"/>
      <c r="BC77" s="26"/>
      <c r="BD77" s="26"/>
      <c r="BE77" s="26"/>
      <c r="BF77" s="26"/>
      <c r="BG77" s="26"/>
      <c r="BH77" s="26"/>
      <c r="BI77" s="26"/>
      <c r="BJ77" s="26"/>
      <c r="BK77" s="26"/>
      <c r="BL77" s="26"/>
      <c r="BM77" s="102">
        <v>3</v>
      </c>
      <c r="BN77" s="94">
        <f t="shared" si="18"/>
        <v>1</v>
      </c>
      <c r="BO77" s="88">
        <v>0.25</v>
      </c>
      <c r="BP77" s="88">
        <v>0.25</v>
      </c>
      <c r="BQ77" s="88">
        <v>0.25</v>
      </c>
      <c r="BR77" s="88">
        <v>0.25</v>
      </c>
      <c r="BS77" s="26"/>
      <c r="BT77" s="26"/>
      <c r="BU77" s="26"/>
      <c r="BV77" s="26"/>
      <c r="BW77" s="26"/>
      <c r="BX77" s="26"/>
      <c r="BY77" s="26"/>
      <c r="BZ77" s="26"/>
      <c r="CA77" s="26"/>
      <c r="CB77" s="26"/>
      <c r="CC77" s="26"/>
      <c r="CD77" s="26"/>
      <c r="CE77" s="26"/>
      <c r="CF77" s="26"/>
      <c r="CG77" s="26"/>
      <c r="CH77" s="26"/>
      <c r="CI77" s="26"/>
      <c r="CJ77" s="26"/>
      <c r="CK77" s="94">
        <f>3/3</f>
        <v>1</v>
      </c>
      <c r="CL77" s="101">
        <f t="shared" si="19"/>
        <v>1</v>
      </c>
      <c r="CM77" s="29"/>
    </row>
    <row r="78" spans="1:91" s="28" customFormat="1" ht="70.5" customHeight="1" x14ac:dyDescent="0.25">
      <c r="A78" s="257"/>
      <c r="B78" s="182"/>
      <c r="C78" s="182"/>
      <c r="D78" s="194"/>
      <c r="E78" s="194"/>
      <c r="F78" s="265"/>
      <c r="G78" s="178"/>
      <c r="H78" s="182"/>
      <c r="I78" s="185"/>
      <c r="J78" s="172"/>
      <c r="K78" s="24" t="s">
        <v>436</v>
      </c>
      <c r="L78" s="24" t="s">
        <v>123</v>
      </c>
      <c r="M78" s="178"/>
      <c r="N78" s="16" t="s">
        <v>465</v>
      </c>
      <c r="O78" s="77">
        <v>2.1700000000000001E-2</v>
      </c>
      <c r="P78" s="83" t="s">
        <v>466</v>
      </c>
      <c r="Q78" s="24" t="s">
        <v>76</v>
      </c>
      <c r="R78" s="24" t="s">
        <v>76</v>
      </c>
      <c r="S78" s="16" t="s">
        <v>467</v>
      </c>
      <c r="T78" s="63" t="s">
        <v>87</v>
      </c>
      <c r="U78" s="16" t="s">
        <v>468</v>
      </c>
      <c r="V78" s="63" t="s">
        <v>30</v>
      </c>
      <c r="W78" s="64" t="s">
        <v>157</v>
      </c>
      <c r="X78" s="27" t="s">
        <v>82</v>
      </c>
      <c r="Y78" s="24" t="s">
        <v>76</v>
      </c>
      <c r="Z78" s="24" t="s">
        <v>76</v>
      </c>
      <c r="AA78" s="61" t="s">
        <v>83</v>
      </c>
      <c r="AB78" s="52"/>
      <c r="AC78" s="52"/>
      <c r="AD78" s="51">
        <v>20</v>
      </c>
      <c r="AE78" s="43"/>
      <c r="AF78" s="52"/>
      <c r="AG78" s="51">
        <v>20</v>
      </c>
      <c r="AH78" s="52"/>
      <c r="AI78" s="43"/>
      <c r="AJ78" s="51">
        <v>20</v>
      </c>
      <c r="AK78" s="52"/>
      <c r="AL78" s="52"/>
      <c r="AM78" s="51">
        <v>20</v>
      </c>
      <c r="AN78" s="24">
        <v>80</v>
      </c>
      <c r="AO78" s="102">
        <v>20</v>
      </c>
      <c r="AP78" s="88">
        <v>1</v>
      </c>
      <c r="AQ78" s="88">
        <v>0.25</v>
      </c>
      <c r="AR78" s="88">
        <v>0.25</v>
      </c>
      <c r="AS78" s="88">
        <v>0.25</v>
      </c>
      <c r="AT78" s="88">
        <v>0.25</v>
      </c>
      <c r="AU78" s="26"/>
      <c r="AV78" s="26"/>
      <c r="AW78" s="26"/>
      <c r="AX78" s="26"/>
      <c r="AY78" s="26"/>
      <c r="AZ78" s="26"/>
      <c r="BA78" s="26"/>
      <c r="BB78" s="26"/>
      <c r="BC78" s="26"/>
      <c r="BD78" s="26"/>
      <c r="BE78" s="26"/>
      <c r="BF78" s="26"/>
      <c r="BG78" s="26"/>
      <c r="BH78" s="26"/>
      <c r="BI78" s="26"/>
      <c r="BJ78" s="26"/>
      <c r="BK78" s="26"/>
      <c r="BL78" s="26"/>
      <c r="BM78" s="102">
        <v>20</v>
      </c>
      <c r="BN78" s="94">
        <f t="shared" si="18"/>
        <v>1</v>
      </c>
      <c r="BO78" s="88">
        <v>0.25</v>
      </c>
      <c r="BP78" s="88">
        <v>0.25</v>
      </c>
      <c r="BQ78" s="88">
        <v>0.25</v>
      </c>
      <c r="BR78" s="88">
        <v>0.25</v>
      </c>
      <c r="BS78" s="26"/>
      <c r="BT78" s="26"/>
      <c r="BU78" s="26"/>
      <c r="BV78" s="26"/>
      <c r="BW78" s="26"/>
      <c r="BX78" s="26"/>
      <c r="BY78" s="26"/>
      <c r="BZ78" s="26"/>
      <c r="CA78" s="26"/>
      <c r="CB78" s="26"/>
      <c r="CC78" s="26"/>
      <c r="CD78" s="26"/>
      <c r="CE78" s="26"/>
      <c r="CF78" s="26"/>
      <c r="CG78" s="26"/>
      <c r="CH78" s="26"/>
      <c r="CI78" s="26"/>
      <c r="CJ78" s="26"/>
      <c r="CK78" s="94">
        <f>20/20</f>
        <v>1</v>
      </c>
      <c r="CL78" s="101">
        <f t="shared" si="19"/>
        <v>1</v>
      </c>
      <c r="CM78" s="29"/>
    </row>
    <row r="79" spans="1:91" s="28" customFormat="1" ht="66.75" customHeight="1" x14ac:dyDescent="0.25">
      <c r="A79" s="257"/>
      <c r="B79" s="182"/>
      <c r="C79" s="182"/>
      <c r="D79" s="194"/>
      <c r="E79" s="194"/>
      <c r="F79" s="199"/>
      <c r="G79" s="178"/>
      <c r="H79" s="182"/>
      <c r="I79" s="185"/>
      <c r="J79" s="172"/>
      <c r="K79" s="24" t="s">
        <v>436</v>
      </c>
      <c r="L79" s="24" t="s">
        <v>123</v>
      </c>
      <c r="M79" s="178"/>
      <c r="N79" s="16" t="s">
        <v>469</v>
      </c>
      <c r="O79" s="77">
        <v>2.1700000000000001E-2</v>
      </c>
      <c r="P79" s="83" t="s">
        <v>470</v>
      </c>
      <c r="Q79" s="24" t="s">
        <v>76</v>
      </c>
      <c r="R79" s="24" t="s">
        <v>76</v>
      </c>
      <c r="S79" s="16" t="s">
        <v>471</v>
      </c>
      <c r="T79" s="63" t="s">
        <v>87</v>
      </c>
      <c r="U79" s="16" t="s">
        <v>472</v>
      </c>
      <c r="V79" s="63" t="s">
        <v>30</v>
      </c>
      <c r="W79" s="64" t="s">
        <v>157</v>
      </c>
      <c r="X79" s="27" t="s">
        <v>82</v>
      </c>
      <c r="Y79" s="24" t="s">
        <v>76</v>
      </c>
      <c r="Z79" s="24" t="s">
        <v>76</v>
      </c>
      <c r="AA79" s="61" t="s">
        <v>83</v>
      </c>
      <c r="AB79" s="52"/>
      <c r="AC79" s="52"/>
      <c r="AD79" s="51">
        <v>1</v>
      </c>
      <c r="AE79" s="43"/>
      <c r="AF79" s="52"/>
      <c r="AG79" s="51">
        <v>1</v>
      </c>
      <c r="AH79" s="52"/>
      <c r="AI79" s="43"/>
      <c r="AJ79" s="51">
        <v>1</v>
      </c>
      <c r="AK79" s="52"/>
      <c r="AL79" s="52"/>
      <c r="AM79" s="51">
        <v>1</v>
      </c>
      <c r="AN79" s="24">
        <v>4</v>
      </c>
      <c r="AO79" s="102">
        <v>1</v>
      </c>
      <c r="AP79" s="88">
        <v>1</v>
      </c>
      <c r="AQ79" s="88">
        <v>0.25</v>
      </c>
      <c r="AR79" s="88">
        <v>0.25</v>
      </c>
      <c r="AS79" s="88">
        <v>0.25</v>
      </c>
      <c r="AT79" s="88">
        <v>0.25</v>
      </c>
      <c r="AU79" s="26"/>
      <c r="AV79" s="26"/>
      <c r="AW79" s="26"/>
      <c r="AX79" s="26"/>
      <c r="AY79" s="26"/>
      <c r="AZ79" s="26"/>
      <c r="BA79" s="26"/>
      <c r="BB79" s="26"/>
      <c r="BC79" s="26"/>
      <c r="BD79" s="26"/>
      <c r="BE79" s="26"/>
      <c r="BF79" s="26"/>
      <c r="BG79" s="26"/>
      <c r="BH79" s="26"/>
      <c r="BI79" s="26"/>
      <c r="BJ79" s="26"/>
      <c r="BK79" s="26"/>
      <c r="BL79" s="26"/>
      <c r="BM79" s="102">
        <v>1</v>
      </c>
      <c r="BN79" s="94">
        <f t="shared" si="18"/>
        <v>1</v>
      </c>
      <c r="BO79" s="88">
        <v>0.25</v>
      </c>
      <c r="BP79" s="88">
        <v>0.25</v>
      </c>
      <c r="BQ79" s="88">
        <v>0.25</v>
      </c>
      <c r="BR79" s="88">
        <v>0.25</v>
      </c>
      <c r="BS79" s="26"/>
      <c r="BT79" s="26"/>
      <c r="BU79" s="26"/>
      <c r="BV79" s="26"/>
      <c r="BW79" s="26"/>
      <c r="BX79" s="26"/>
      <c r="BY79" s="26"/>
      <c r="BZ79" s="26"/>
      <c r="CA79" s="26"/>
      <c r="CB79" s="26"/>
      <c r="CC79" s="26"/>
      <c r="CD79" s="26"/>
      <c r="CE79" s="26"/>
      <c r="CF79" s="26"/>
      <c r="CG79" s="26"/>
      <c r="CH79" s="26"/>
      <c r="CI79" s="26"/>
      <c r="CJ79" s="26"/>
      <c r="CK79" s="94">
        <f>1/1</f>
        <v>1</v>
      </c>
      <c r="CL79" s="101">
        <f t="shared" si="19"/>
        <v>1</v>
      </c>
      <c r="CM79" s="29"/>
    </row>
    <row r="80" spans="1:91" s="28" customFormat="1" ht="73.5" customHeight="1" x14ac:dyDescent="0.25">
      <c r="A80" s="257"/>
      <c r="B80" s="182"/>
      <c r="C80" s="182"/>
      <c r="D80" s="194"/>
      <c r="E80" s="194"/>
      <c r="F80" s="265"/>
      <c r="G80" s="178"/>
      <c r="H80" s="182"/>
      <c r="I80" s="185"/>
      <c r="J80" s="172"/>
      <c r="K80" s="24" t="s">
        <v>436</v>
      </c>
      <c r="L80" s="24" t="s">
        <v>123</v>
      </c>
      <c r="M80" s="178"/>
      <c r="N80" s="16" t="s">
        <v>473</v>
      </c>
      <c r="O80" s="77">
        <v>2.1700000000000001E-2</v>
      </c>
      <c r="P80" s="83" t="s">
        <v>474</v>
      </c>
      <c r="Q80" s="24" t="s">
        <v>76</v>
      </c>
      <c r="R80" s="24" t="s">
        <v>76</v>
      </c>
      <c r="S80" s="16" t="s">
        <v>475</v>
      </c>
      <c r="T80" s="63" t="s">
        <v>87</v>
      </c>
      <c r="U80" s="16" t="s">
        <v>476</v>
      </c>
      <c r="V80" s="63" t="s">
        <v>30</v>
      </c>
      <c r="W80" s="24" t="s">
        <v>157</v>
      </c>
      <c r="X80" s="27" t="s">
        <v>82</v>
      </c>
      <c r="Y80" s="24" t="s">
        <v>76</v>
      </c>
      <c r="Z80" s="24" t="s">
        <v>76</v>
      </c>
      <c r="AA80" s="61" t="s">
        <v>83</v>
      </c>
      <c r="AB80" s="52"/>
      <c r="AC80" s="52"/>
      <c r="AD80" s="51">
        <v>8</v>
      </c>
      <c r="AE80" s="43"/>
      <c r="AF80" s="52"/>
      <c r="AG80" s="51">
        <v>8</v>
      </c>
      <c r="AH80" s="52"/>
      <c r="AI80" s="43"/>
      <c r="AJ80" s="51">
        <v>8</v>
      </c>
      <c r="AK80" s="52"/>
      <c r="AL80" s="52"/>
      <c r="AM80" s="51">
        <v>8</v>
      </c>
      <c r="AN80" s="24">
        <v>32</v>
      </c>
      <c r="AO80" s="102">
        <v>8</v>
      </c>
      <c r="AP80" s="88">
        <v>1</v>
      </c>
      <c r="AQ80" s="88">
        <v>0.25</v>
      </c>
      <c r="AR80" s="88">
        <v>0.25</v>
      </c>
      <c r="AS80" s="88">
        <v>0.25</v>
      </c>
      <c r="AT80" s="88">
        <v>0.25</v>
      </c>
      <c r="AU80" s="26"/>
      <c r="AV80" s="26"/>
      <c r="AW80" s="26"/>
      <c r="AX80" s="26"/>
      <c r="AY80" s="26"/>
      <c r="AZ80" s="26"/>
      <c r="BA80" s="26"/>
      <c r="BB80" s="26"/>
      <c r="BC80" s="26"/>
      <c r="BD80" s="26"/>
      <c r="BE80" s="26"/>
      <c r="BF80" s="26"/>
      <c r="BG80" s="26"/>
      <c r="BH80" s="26"/>
      <c r="BI80" s="26"/>
      <c r="BJ80" s="26"/>
      <c r="BK80" s="26"/>
      <c r="BL80" s="26"/>
      <c r="BM80" s="102">
        <v>8</v>
      </c>
      <c r="BN80" s="94">
        <f t="shared" si="18"/>
        <v>1</v>
      </c>
      <c r="BO80" s="88">
        <v>0.25</v>
      </c>
      <c r="BP80" s="88">
        <v>0.25</v>
      </c>
      <c r="BQ80" s="88">
        <v>0.25</v>
      </c>
      <c r="BR80" s="88">
        <v>0.25</v>
      </c>
      <c r="BS80" s="26"/>
      <c r="BT80" s="26"/>
      <c r="BU80" s="26"/>
      <c r="BV80" s="26"/>
      <c r="BW80" s="26"/>
      <c r="BX80" s="26"/>
      <c r="BY80" s="26"/>
      <c r="BZ80" s="26"/>
      <c r="CA80" s="26"/>
      <c r="CB80" s="26"/>
      <c r="CC80" s="26"/>
      <c r="CD80" s="26"/>
      <c r="CE80" s="26"/>
      <c r="CF80" s="26"/>
      <c r="CG80" s="26"/>
      <c r="CH80" s="26"/>
      <c r="CI80" s="26"/>
      <c r="CJ80" s="26"/>
      <c r="CK80" s="94">
        <f>8/8</f>
        <v>1</v>
      </c>
      <c r="CL80" s="101">
        <f t="shared" si="19"/>
        <v>1</v>
      </c>
      <c r="CM80" s="29"/>
    </row>
    <row r="81" spans="1:91" s="28" customFormat="1" ht="69.75" customHeight="1" x14ac:dyDescent="0.25">
      <c r="A81" s="257"/>
      <c r="B81" s="182"/>
      <c r="C81" s="182"/>
      <c r="D81" s="194"/>
      <c r="E81" s="194"/>
      <c r="F81" s="265"/>
      <c r="G81" s="178"/>
      <c r="H81" s="182"/>
      <c r="I81" s="185"/>
      <c r="J81" s="172"/>
      <c r="K81" s="24" t="s">
        <v>477</v>
      </c>
      <c r="L81" s="24" t="s">
        <v>123</v>
      </c>
      <c r="M81" s="178"/>
      <c r="N81" s="16" t="s">
        <v>478</v>
      </c>
      <c r="O81" s="77">
        <v>2.1700000000000001E-2</v>
      </c>
      <c r="P81" s="83" t="s">
        <v>479</v>
      </c>
      <c r="Q81" s="24" t="s">
        <v>76</v>
      </c>
      <c r="R81" s="24" t="s">
        <v>76</v>
      </c>
      <c r="S81" s="16" t="s">
        <v>480</v>
      </c>
      <c r="T81" s="63" t="s">
        <v>87</v>
      </c>
      <c r="U81" s="16" t="s">
        <v>481</v>
      </c>
      <c r="V81" s="62" t="s">
        <v>30</v>
      </c>
      <c r="W81" s="24" t="s">
        <v>482</v>
      </c>
      <c r="X81" s="27" t="s">
        <v>82</v>
      </c>
      <c r="Y81" s="24" t="s">
        <v>76</v>
      </c>
      <c r="Z81" s="24" t="s">
        <v>76</v>
      </c>
      <c r="AA81" s="61" t="s">
        <v>89</v>
      </c>
      <c r="AB81" s="52"/>
      <c r="AC81" s="52"/>
      <c r="AD81" s="43"/>
      <c r="AE81" s="43"/>
      <c r="AF81" s="52"/>
      <c r="AG81" s="53">
        <v>2</v>
      </c>
      <c r="AH81" s="52"/>
      <c r="AI81" s="43"/>
      <c r="AJ81" s="43"/>
      <c r="AK81" s="52"/>
      <c r="AL81" s="52"/>
      <c r="AM81" s="53">
        <v>2</v>
      </c>
      <c r="AN81" s="53">
        <v>4</v>
      </c>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9"/>
    </row>
    <row r="82" spans="1:91" s="28" customFormat="1" ht="68.25" customHeight="1" x14ac:dyDescent="0.25">
      <c r="A82" s="257"/>
      <c r="B82" s="182"/>
      <c r="C82" s="182"/>
      <c r="D82" s="194"/>
      <c r="E82" s="194"/>
      <c r="F82" s="265"/>
      <c r="G82" s="178"/>
      <c r="H82" s="182"/>
      <c r="I82" s="185"/>
      <c r="J82" s="172"/>
      <c r="K82" s="24" t="s">
        <v>429</v>
      </c>
      <c r="L82" s="24" t="s">
        <v>123</v>
      </c>
      <c r="M82" s="178"/>
      <c r="N82" s="16" t="s">
        <v>483</v>
      </c>
      <c r="O82" s="77">
        <v>2.1700000000000001E-2</v>
      </c>
      <c r="P82" s="83" t="s">
        <v>484</v>
      </c>
      <c r="Q82" s="24" t="s">
        <v>76</v>
      </c>
      <c r="R82" s="24" t="s">
        <v>76</v>
      </c>
      <c r="S82" s="16" t="s">
        <v>485</v>
      </c>
      <c r="T82" s="63" t="s">
        <v>87</v>
      </c>
      <c r="U82" s="16" t="s">
        <v>486</v>
      </c>
      <c r="V82" s="62" t="s">
        <v>30</v>
      </c>
      <c r="W82" s="24" t="s">
        <v>435</v>
      </c>
      <c r="X82" s="27" t="s">
        <v>82</v>
      </c>
      <c r="Y82" s="24" t="s">
        <v>76</v>
      </c>
      <c r="Z82" s="24" t="s">
        <v>76</v>
      </c>
      <c r="AA82" s="61" t="s">
        <v>142</v>
      </c>
      <c r="AB82" s="52"/>
      <c r="AC82" s="52"/>
      <c r="AD82" s="43"/>
      <c r="AE82" s="43"/>
      <c r="AF82" s="52"/>
      <c r="AG82" s="43"/>
      <c r="AH82" s="52"/>
      <c r="AI82" s="43"/>
      <c r="AJ82" s="43"/>
      <c r="AK82" s="52"/>
      <c r="AL82" s="52"/>
      <c r="AM82" s="51">
        <v>16</v>
      </c>
      <c r="AN82" s="51">
        <v>16</v>
      </c>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9"/>
    </row>
    <row r="83" spans="1:91" s="28" customFormat="1" ht="68.25" customHeight="1" x14ac:dyDescent="0.25">
      <c r="A83" s="257"/>
      <c r="B83" s="182"/>
      <c r="C83" s="182"/>
      <c r="D83" s="194"/>
      <c r="E83" s="194"/>
      <c r="F83" s="265"/>
      <c r="G83" s="178"/>
      <c r="H83" s="182"/>
      <c r="I83" s="185"/>
      <c r="J83" s="172"/>
      <c r="K83" s="24" t="s">
        <v>487</v>
      </c>
      <c r="L83" s="24" t="s">
        <v>123</v>
      </c>
      <c r="M83" s="178"/>
      <c r="N83" s="16" t="s">
        <v>488</v>
      </c>
      <c r="O83" s="77">
        <v>2.1700000000000001E-2</v>
      </c>
      <c r="P83" s="84" t="s">
        <v>489</v>
      </c>
      <c r="Q83" s="24" t="s">
        <v>76</v>
      </c>
      <c r="R83" s="24" t="s">
        <v>76</v>
      </c>
      <c r="S83" s="16" t="s">
        <v>490</v>
      </c>
      <c r="T83" s="63" t="s">
        <v>78</v>
      </c>
      <c r="U83" s="16" t="s">
        <v>491</v>
      </c>
      <c r="V83" s="25" t="s">
        <v>225</v>
      </c>
      <c r="W83" s="24" t="s">
        <v>311</v>
      </c>
      <c r="X83" s="27" t="s">
        <v>82</v>
      </c>
      <c r="Y83" s="24" t="s">
        <v>76</v>
      </c>
      <c r="Z83" s="24" t="s">
        <v>76</v>
      </c>
      <c r="AA83" s="61" t="s">
        <v>83</v>
      </c>
      <c r="AB83" s="24"/>
      <c r="AC83" s="24"/>
      <c r="AD83" s="68">
        <v>0.2</v>
      </c>
      <c r="AE83" s="24"/>
      <c r="AF83" s="24"/>
      <c r="AG83" s="68">
        <v>0.4</v>
      </c>
      <c r="AH83" s="24"/>
      <c r="AI83" s="24"/>
      <c r="AJ83" s="68">
        <v>0.6</v>
      </c>
      <c r="AK83" s="24"/>
      <c r="AL83" s="24"/>
      <c r="AM83" s="68">
        <v>0.8</v>
      </c>
      <c r="AN83" s="68">
        <v>0.8</v>
      </c>
      <c r="AO83" s="135">
        <v>0</v>
      </c>
      <c r="AP83" s="138">
        <v>0.5</v>
      </c>
      <c r="AQ83" s="137">
        <v>0</v>
      </c>
      <c r="AR83" s="138">
        <v>0.25</v>
      </c>
      <c r="AS83" s="138">
        <v>0.25</v>
      </c>
      <c r="AT83" s="138">
        <v>0</v>
      </c>
      <c r="AU83" s="26"/>
      <c r="AV83" s="26"/>
      <c r="AW83" s="26"/>
      <c r="AX83" s="26"/>
      <c r="AY83" s="26"/>
      <c r="AZ83" s="26"/>
      <c r="BA83" s="26"/>
      <c r="BB83" s="26"/>
      <c r="BC83" s="26"/>
      <c r="BD83" s="26"/>
      <c r="BE83" s="26"/>
      <c r="BF83" s="26"/>
      <c r="BG83" s="26"/>
      <c r="BH83" s="26"/>
      <c r="BI83" s="26"/>
      <c r="BJ83" s="26"/>
      <c r="BK83" s="26"/>
      <c r="BL83" s="26"/>
      <c r="BM83" s="138">
        <v>0</v>
      </c>
      <c r="BN83" s="94">
        <f>BO83+BP83+BQ83+BR83</f>
        <v>1</v>
      </c>
      <c r="BO83" s="136">
        <v>0.25</v>
      </c>
      <c r="BP83" s="136">
        <v>0.25</v>
      </c>
      <c r="BQ83" s="136">
        <v>0.25</v>
      </c>
      <c r="BR83" s="136">
        <v>0.25</v>
      </c>
      <c r="BS83" s="26"/>
      <c r="BT83" s="26"/>
      <c r="BU83" s="26"/>
      <c r="BV83" s="26"/>
      <c r="BW83" s="26"/>
      <c r="BX83" s="26"/>
      <c r="BY83" s="26"/>
      <c r="BZ83" s="26"/>
      <c r="CA83" s="26"/>
      <c r="CB83" s="26"/>
      <c r="CC83" s="26"/>
      <c r="CD83" s="26"/>
      <c r="CE83" s="26"/>
      <c r="CF83" s="26"/>
      <c r="CG83" s="26"/>
      <c r="CH83" s="26"/>
      <c r="CI83" s="26"/>
      <c r="CJ83" s="26"/>
      <c r="CK83" s="136">
        <v>0</v>
      </c>
      <c r="CL83" s="136">
        <v>0</v>
      </c>
      <c r="CM83" s="29"/>
    </row>
    <row r="84" spans="1:91" s="28" customFormat="1" ht="68.25" customHeight="1" x14ac:dyDescent="0.25">
      <c r="A84" s="257"/>
      <c r="B84" s="182"/>
      <c r="C84" s="182"/>
      <c r="D84" s="194"/>
      <c r="E84" s="194"/>
      <c r="F84" s="265"/>
      <c r="G84" s="178"/>
      <c r="H84" s="182"/>
      <c r="I84" s="185"/>
      <c r="J84" s="172"/>
      <c r="K84" s="24" t="s">
        <v>487</v>
      </c>
      <c r="L84" s="24" t="s">
        <v>123</v>
      </c>
      <c r="M84" s="178"/>
      <c r="N84" s="16" t="s">
        <v>492</v>
      </c>
      <c r="O84" s="77">
        <v>2.1700000000000001E-2</v>
      </c>
      <c r="P84" s="84" t="s">
        <v>493</v>
      </c>
      <c r="Q84" s="24" t="s">
        <v>76</v>
      </c>
      <c r="R84" s="24" t="s">
        <v>76</v>
      </c>
      <c r="S84" s="16" t="s">
        <v>494</v>
      </c>
      <c r="T84" s="63" t="s">
        <v>78</v>
      </c>
      <c r="U84" s="16" t="s">
        <v>491</v>
      </c>
      <c r="V84" s="25" t="s">
        <v>225</v>
      </c>
      <c r="W84" s="24" t="s">
        <v>311</v>
      </c>
      <c r="X84" s="27" t="s">
        <v>82</v>
      </c>
      <c r="Y84" s="24" t="s">
        <v>76</v>
      </c>
      <c r="Z84" s="24" t="s">
        <v>76</v>
      </c>
      <c r="AA84" s="24" t="s">
        <v>83</v>
      </c>
      <c r="AB84" s="26"/>
      <c r="AC84" s="24"/>
      <c r="AD84" s="68">
        <v>0.2</v>
      </c>
      <c r="AE84" s="24"/>
      <c r="AF84" s="24"/>
      <c r="AG84" s="68">
        <v>0.4</v>
      </c>
      <c r="AH84" s="24"/>
      <c r="AI84" s="24"/>
      <c r="AJ84" s="68">
        <v>0.6</v>
      </c>
      <c r="AK84" s="24"/>
      <c r="AL84" s="24"/>
      <c r="AM84" s="68">
        <v>0.8</v>
      </c>
      <c r="AN84" s="68">
        <v>0.8</v>
      </c>
      <c r="AO84" s="143">
        <v>0.25</v>
      </c>
      <c r="AP84" s="144">
        <v>1</v>
      </c>
      <c r="AQ84" s="144">
        <v>0.25</v>
      </c>
      <c r="AR84" s="144">
        <v>0.25</v>
      </c>
      <c r="AS84" s="144">
        <v>0.25</v>
      </c>
      <c r="AT84" s="144">
        <v>0.25</v>
      </c>
      <c r="AU84" s="26"/>
      <c r="AV84" s="26"/>
      <c r="AW84" s="26"/>
      <c r="AX84" s="26"/>
      <c r="AY84" s="26"/>
      <c r="AZ84" s="26"/>
      <c r="BA84" s="26"/>
      <c r="BB84" s="26"/>
      <c r="BC84" s="26"/>
      <c r="BD84" s="26"/>
      <c r="BE84" s="26"/>
      <c r="BF84" s="26"/>
      <c r="BG84" s="26"/>
      <c r="BH84" s="26"/>
      <c r="BI84" s="26"/>
      <c r="BJ84" s="26"/>
      <c r="BK84" s="26"/>
      <c r="BL84" s="26"/>
      <c r="BM84" s="121">
        <f>3/12</f>
        <v>0.25</v>
      </c>
      <c r="BN84" s="94">
        <f>BO84+BP84+BQ84+BR84</f>
        <v>0.75</v>
      </c>
      <c r="BO84" s="138">
        <v>0</v>
      </c>
      <c r="BP84" s="138">
        <v>0.25</v>
      </c>
      <c r="BQ84" s="138">
        <v>0.25</v>
      </c>
      <c r="BR84" s="138">
        <v>0.25</v>
      </c>
      <c r="BS84" s="26"/>
      <c r="BT84" s="26"/>
      <c r="BU84" s="26"/>
      <c r="BV84" s="26"/>
      <c r="BW84" s="26"/>
      <c r="BX84" s="26"/>
      <c r="BY84" s="26"/>
      <c r="BZ84" s="26"/>
      <c r="CA84" s="26"/>
      <c r="CB84" s="26"/>
      <c r="CC84" s="26"/>
      <c r="CD84" s="26"/>
      <c r="CE84" s="26"/>
      <c r="CF84" s="26"/>
      <c r="CG84" s="26"/>
      <c r="CH84" s="26"/>
      <c r="CI84" s="26"/>
      <c r="CJ84" s="26"/>
      <c r="CK84" s="121">
        <v>1</v>
      </c>
      <c r="CL84" s="143">
        <f>100%</f>
        <v>1</v>
      </c>
      <c r="CM84" s="29"/>
    </row>
    <row r="85" spans="1:91" s="28" customFormat="1" ht="68.25" customHeight="1" x14ac:dyDescent="0.25">
      <c r="A85" s="257"/>
      <c r="B85" s="182"/>
      <c r="C85" s="182"/>
      <c r="D85" s="194"/>
      <c r="E85" s="194"/>
      <c r="F85" s="265"/>
      <c r="G85" s="178"/>
      <c r="H85" s="182"/>
      <c r="I85" s="185"/>
      <c r="J85" s="172"/>
      <c r="K85" s="24" t="s">
        <v>425</v>
      </c>
      <c r="L85" s="24" t="s">
        <v>123</v>
      </c>
      <c r="M85" s="178"/>
      <c r="N85" s="16" t="s">
        <v>495</v>
      </c>
      <c r="O85" s="77">
        <v>2.1700000000000001E-2</v>
      </c>
      <c r="P85" s="83" t="s">
        <v>496</v>
      </c>
      <c r="Q85" s="24" t="s">
        <v>76</v>
      </c>
      <c r="R85" s="24" t="s">
        <v>76</v>
      </c>
      <c r="S85" s="16" t="s">
        <v>497</v>
      </c>
      <c r="T85" s="63" t="s">
        <v>87</v>
      </c>
      <c r="U85" s="16" t="s">
        <v>498</v>
      </c>
      <c r="V85" s="62" t="s">
        <v>30</v>
      </c>
      <c r="W85" s="24" t="s">
        <v>306</v>
      </c>
      <c r="X85" s="27" t="s">
        <v>82</v>
      </c>
      <c r="Y85" s="24" t="s">
        <v>76</v>
      </c>
      <c r="Z85" s="24" t="s">
        <v>76</v>
      </c>
      <c r="AA85" s="26" t="s">
        <v>499</v>
      </c>
      <c r="AB85" s="26"/>
      <c r="AC85" s="26"/>
      <c r="AD85" s="26"/>
      <c r="AE85" s="24">
        <v>2</v>
      </c>
      <c r="AF85" s="26"/>
      <c r="AG85" s="26"/>
      <c r="AH85" s="26"/>
      <c r="AI85" s="24">
        <v>3</v>
      </c>
      <c r="AJ85" s="26"/>
      <c r="AK85" s="26"/>
      <c r="AL85" s="26"/>
      <c r="AM85" s="24">
        <v>3</v>
      </c>
      <c r="AN85" s="24">
        <v>8</v>
      </c>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9"/>
    </row>
    <row r="86" spans="1:91" s="28" customFormat="1" ht="68.25" customHeight="1" x14ac:dyDescent="0.25">
      <c r="A86" s="257"/>
      <c r="B86" s="182"/>
      <c r="C86" s="182"/>
      <c r="D86" s="194"/>
      <c r="E86" s="194"/>
      <c r="F86" s="265"/>
      <c r="G86" s="178"/>
      <c r="H86" s="182"/>
      <c r="I86" s="185"/>
      <c r="J86" s="172"/>
      <c r="K86" s="24" t="s">
        <v>500</v>
      </c>
      <c r="L86" s="24" t="s">
        <v>123</v>
      </c>
      <c r="M86" s="178"/>
      <c r="N86" s="16" t="s">
        <v>501</v>
      </c>
      <c r="O86" s="77">
        <v>2.1700000000000001E-2</v>
      </c>
      <c r="P86" s="84" t="s">
        <v>502</v>
      </c>
      <c r="Q86" s="24" t="s">
        <v>76</v>
      </c>
      <c r="R86" s="24" t="s">
        <v>76</v>
      </c>
      <c r="S86" s="26" t="s">
        <v>503</v>
      </c>
      <c r="T86" s="24" t="s">
        <v>87</v>
      </c>
      <c r="U86" s="26" t="s">
        <v>504</v>
      </c>
      <c r="V86" s="24" t="s">
        <v>30</v>
      </c>
      <c r="W86" s="67" t="s">
        <v>208</v>
      </c>
      <c r="X86" s="27" t="s">
        <v>82</v>
      </c>
      <c r="Y86" s="24" t="s">
        <v>76</v>
      </c>
      <c r="Z86" s="24" t="s">
        <v>76</v>
      </c>
      <c r="AA86" s="24" t="s">
        <v>142</v>
      </c>
      <c r="AB86" s="26"/>
      <c r="AC86" s="26"/>
      <c r="AD86" s="26"/>
      <c r="AE86" s="24">
        <v>1</v>
      </c>
      <c r="AF86" s="26"/>
      <c r="AG86" s="26"/>
      <c r="AH86" s="26"/>
      <c r="AI86" s="26"/>
      <c r="AJ86" s="26"/>
      <c r="AK86" s="26"/>
      <c r="AL86" s="26"/>
      <c r="AM86" s="24"/>
      <c r="AN86" s="24">
        <v>1</v>
      </c>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9"/>
    </row>
    <row r="87" spans="1:91" s="28" customFormat="1" ht="87" customHeight="1" x14ac:dyDescent="0.25">
      <c r="A87" s="257"/>
      <c r="B87" s="182"/>
      <c r="C87" s="182"/>
      <c r="D87" s="194"/>
      <c r="E87" s="194"/>
      <c r="F87" s="265"/>
      <c r="G87" s="178"/>
      <c r="H87" s="182"/>
      <c r="I87" s="185"/>
      <c r="J87" s="172"/>
      <c r="K87" s="24" t="s">
        <v>500</v>
      </c>
      <c r="L87" s="24" t="s">
        <v>123</v>
      </c>
      <c r="M87" s="178"/>
      <c r="N87" s="16" t="s">
        <v>505</v>
      </c>
      <c r="O87" s="77">
        <v>2.1700000000000001E-2</v>
      </c>
      <c r="P87" s="84" t="s">
        <v>506</v>
      </c>
      <c r="Q87" s="24" t="s">
        <v>76</v>
      </c>
      <c r="R87" s="24" t="s">
        <v>76</v>
      </c>
      <c r="S87" s="26" t="s">
        <v>507</v>
      </c>
      <c r="T87" s="63" t="s">
        <v>78</v>
      </c>
      <c r="U87" s="26" t="s">
        <v>508</v>
      </c>
      <c r="V87" s="62" t="s">
        <v>80</v>
      </c>
      <c r="W87" s="67" t="s">
        <v>208</v>
      </c>
      <c r="X87" s="27" t="s">
        <v>82</v>
      </c>
      <c r="Y87" s="24" t="s">
        <v>76</v>
      </c>
      <c r="Z87" s="24" t="s">
        <v>76</v>
      </c>
      <c r="AA87" s="24" t="s">
        <v>89</v>
      </c>
      <c r="AB87" s="26"/>
      <c r="AC87" s="26"/>
      <c r="AD87" s="68"/>
      <c r="AE87" s="26"/>
      <c r="AF87" s="26"/>
      <c r="AG87" s="68">
        <v>1</v>
      </c>
      <c r="AH87" s="26"/>
      <c r="AI87" s="26"/>
      <c r="AJ87" s="68"/>
      <c r="AK87" s="26"/>
      <c r="AL87" s="26"/>
      <c r="AM87" s="68">
        <v>1</v>
      </c>
      <c r="AN87" s="68">
        <v>1</v>
      </c>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9"/>
    </row>
    <row r="88" spans="1:91" s="28" customFormat="1" ht="68.25" customHeight="1" x14ac:dyDescent="0.25">
      <c r="A88" s="257"/>
      <c r="B88" s="182"/>
      <c r="C88" s="182"/>
      <c r="D88" s="194"/>
      <c r="E88" s="194"/>
      <c r="F88" s="265"/>
      <c r="G88" s="178"/>
      <c r="H88" s="182"/>
      <c r="I88" s="185"/>
      <c r="J88" s="172"/>
      <c r="K88" s="24" t="s">
        <v>500</v>
      </c>
      <c r="L88" s="24" t="s">
        <v>123</v>
      </c>
      <c r="M88" s="178"/>
      <c r="N88" s="16" t="s">
        <v>509</v>
      </c>
      <c r="O88" s="77">
        <v>2.1700000000000001E-2</v>
      </c>
      <c r="P88" s="83" t="s">
        <v>510</v>
      </c>
      <c r="Q88" s="24" t="s">
        <v>76</v>
      </c>
      <c r="R88" s="24" t="s">
        <v>76</v>
      </c>
      <c r="S88" s="16" t="s">
        <v>511</v>
      </c>
      <c r="T88" s="63" t="s">
        <v>78</v>
      </c>
      <c r="U88" s="16" t="s">
        <v>512</v>
      </c>
      <c r="V88" s="62" t="s">
        <v>80</v>
      </c>
      <c r="W88" s="67" t="s">
        <v>208</v>
      </c>
      <c r="X88" s="27" t="s">
        <v>82</v>
      </c>
      <c r="Y88" s="24" t="s">
        <v>76</v>
      </c>
      <c r="Z88" s="24" t="s">
        <v>76</v>
      </c>
      <c r="AA88" s="24" t="s">
        <v>89</v>
      </c>
      <c r="AB88" s="26"/>
      <c r="AC88" s="26"/>
      <c r="AD88" s="26"/>
      <c r="AE88" s="26"/>
      <c r="AF88" s="26"/>
      <c r="AG88" s="68">
        <v>1</v>
      </c>
      <c r="AH88" s="24"/>
      <c r="AI88" s="24"/>
      <c r="AJ88" s="24"/>
      <c r="AK88" s="24"/>
      <c r="AL88" s="24"/>
      <c r="AM88" s="68">
        <v>1</v>
      </c>
      <c r="AN88" s="68">
        <v>1</v>
      </c>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9"/>
    </row>
    <row r="89" spans="1:91" s="28" customFormat="1" ht="68.25" customHeight="1" x14ac:dyDescent="0.25">
      <c r="A89" s="257"/>
      <c r="B89" s="182"/>
      <c r="C89" s="182"/>
      <c r="D89" s="194"/>
      <c r="E89" s="194"/>
      <c r="F89" s="265"/>
      <c r="G89" s="178"/>
      <c r="H89" s="182"/>
      <c r="I89" s="185"/>
      <c r="J89" s="172"/>
      <c r="K89" s="24" t="s">
        <v>513</v>
      </c>
      <c r="L89" s="24" t="s">
        <v>123</v>
      </c>
      <c r="M89" s="178"/>
      <c r="N89" s="16" t="s">
        <v>514</v>
      </c>
      <c r="O89" s="77">
        <v>2.1700000000000001E-2</v>
      </c>
      <c r="P89" s="83" t="s">
        <v>515</v>
      </c>
      <c r="Q89" s="24" t="s">
        <v>76</v>
      </c>
      <c r="R89" s="24" t="s">
        <v>76</v>
      </c>
      <c r="S89" s="16" t="s">
        <v>516</v>
      </c>
      <c r="T89" s="63" t="s">
        <v>78</v>
      </c>
      <c r="U89" s="16" t="s">
        <v>517</v>
      </c>
      <c r="V89" s="62" t="s">
        <v>80</v>
      </c>
      <c r="W89" s="64" t="s">
        <v>371</v>
      </c>
      <c r="X89" s="27" t="s">
        <v>82</v>
      </c>
      <c r="Y89" s="24" t="s">
        <v>76</v>
      </c>
      <c r="Z89" s="24" t="s">
        <v>76</v>
      </c>
      <c r="AA89" s="24" t="s">
        <v>89</v>
      </c>
      <c r="AB89" s="26"/>
      <c r="AC89" s="26"/>
      <c r="AD89" s="26"/>
      <c r="AE89" s="26"/>
      <c r="AF89" s="26"/>
      <c r="AG89" s="68">
        <v>0.25</v>
      </c>
      <c r="AH89" s="24"/>
      <c r="AI89" s="24"/>
      <c r="AJ89" s="24"/>
      <c r="AK89" s="24"/>
      <c r="AL89" s="24"/>
      <c r="AM89" s="68">
        <v>0.25</v>
      </c>
      <c r="AN89" s="68">
        <v>0.5</v>
      </c>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9"/>
    </row>
    <row r="90" spans="1:91" s="28" customFormat="1" ht="66" customHeight="1" x14ac:dyDescent="0.25">
      <c r="A90" s="257"/>
      <c r="B90" s="182"/>
      <c r="C90" s="182"/>
      <c r="D90" s="194"/>
      <c r="E90" s="194"/>
      <c r="F90" s="267"/>
      <c r="G90" s="178"/>
      <c r="H90" s="182"/>
      <c r="I90" s="185"/>
      <c r="J90" s="172"/>
      <c r="K90" s="24" t="s">
        <v>518</v>
      </c>
      <c r="L90" s="24" t="s">
        <v>123</v>
      </c>
      <c r="M90" s="178"/>
      <c r="N90" s="16" t="s">
        <v>519</v>
      </c>
      <c r="O90" s="77">
        <v>2.1700000000000001E-2</v>
      </c>
      <c r="P90" s="83" t="s">
        <v>520</v>
      </c>
      <c r="Q90" s="24" t="s">
        <v>76</v>
      </c>
      <c r="R90" s="24" t="s">
        <v>76</v>
      </c>
      <c r="S90" s="16" t="s">
        <v>521</v>
      </c>
      <c r="T90" s="63" t="s">
        <v>87</v>
      </c>
      <c r="U90" s="16" t="s">
        <v>522</v>
      </c>
      <c r="V90" s="62" t="s">
        <v>30</v>
      </c>
      <c r="W90" s="24" t="s">
        <v>523</v>
      </c>
      <c r="X90" s="27" t="s">
        <v>82</v>
      </c>
      <c r="Y90" s="24" t="s">
        <v>76</v>
      </c>
      <c r="Z90" s="24" t="s">
        <v>76</v>
      </c>
      <c r="AA90" s="61" t="s">
        <v>83</v>
      </c>
      <c r="AB90" s="52"/>
      <c r="AC90" s="52"/>
      <c r="AD90" s="51">
        <v>5</v>
      </c>
      <c r="AE90" s="51"/>
      <c r="AF90" s="74"/>
      <c r="AG90" s="51">
        <v>10</v>
      </c>
      <c r="AH90" s="74"/>
      <c r="AI90" s="51"/>
      <c r="AJ90" s="51">
        <v>15</v>
      </c>
      <c r="AK90" s="74"/>
      <c r="AL90" s="51"/>
      <c r="AM90" s="51">
        <v>22</v>
      </c>
      <c r="AN90" s="51">
        <v>22</v>
      </c>
      <c r="AO90" s="114">
        <v>5</v>
      </c>
      <c r="AP90" s="115">
        <v>1</v>
      </c>
      <c r="AQ90" s="114">
        <v>25</v>
      </c>
      <c r="AR90" s="114">
        <v>25</v>
      </c>
      <c r="AS90" s="114">
        <v>25</v>
      </c>
      <c r="AT90" s="114">
        <v>25</v>
      </c>
      <c r="AU90" s="26"/>
      <c r="AV90" s="26"/>
      <c r="AW90" s="26"/>
      <c r="AX90" s="26"/>
      <c r="AY90" s="26"/>
      <c r="AZ90" s="26"/>
      <c r="BA90" s="26"/>
      <c r="BB90" s="26"/>
      <c r="BC90" s="26"/>
      <c r="BD90" s="26"/>
      <c r="BE90" s="26"/>
      <c r="BF90" s="26"/>
      <c r="BG90" s="26"/>
      <c r="BH90" s="26"/>
      <c r="BI90" s="26"/>
      <c r="BJ90" s="26"/>
      <c r="BK90" s="26"/>
      <c r="BL90" s="26"/>
      <c r="BM90" s="114">
        <v>5</v>
      </c>
      <c r="BN90" s="94">
        <f>BO90+BP90+BQ90+BR90</f>
        <v>1</v>
      </c>
      <c r="BO90" s="113">
        <v>0.25</v>
      </c>
      <c r="BP90" s="115">
        <v>0.25</v>
      </c>
      <c r="BQ90" s="113">
        <v>0.25</v>
      </c>
      <c r="BR90" s="115">
        <v>0.25</v>
      </c>
      <c r="BS90" s="26"/>
      <c r="BT90" s="26"/>
      <c r="BU90" s="26"/>
      <c r="BV90" s="26"/>
      <c r="BW90" s="26"/>
      <c r="BX90" s="26"/>
      <c r="BY90" s="26"/>
      <c r="BZ90" s="26"/>
      <c r="CA90" s="26"/>
      <c r="CB90" s="26"/>
      <c r="CC90" s="26"/>
      <c r="CD90" s="26"/>
      <c r="CE90" s="26"/>
      <c r="CF90" s="26"/>
      <c r="CG90" s="26"/>
      <c r="CH90" s="26"/>
      <c r="CI90" s="26"/>
      <c r="CJ90" s="26"/>
      <c r="CK90" s="94">
        <f>5/5</f>
        <v>1</v>
      </c>
      <c r="CL90" s="115">
        <f>CK90</f>
        <v>1</v>
      </c>
      <c r="CM90" s="29"/>
    </row>
    <row r="91" spans="1:91" s="28" customFormat="1" ht="73.5" customHeight="1" x14ac:dyDescent="0.25">
      <c r="A91" s="257"/>
      <c r="B91" s="182"/>
      <c r="C91" s="182"/>
      <c r="D91" s="194"/>
      <c r="E91" s="194"/>
      <c r="F91" s="265"/>
      <c r="G91" s="178"/>
      <c r="H91" s="182"/>
      <c r="I91" s="185"/>
      <c r="J91" s="172"/>
      <c r="K91" s="24" t="s">
        <v>518</v>
      </c>
      <c r="L91" s="24" t="s">
        <v>123</v>
      </c>
      <c r="M91" s="178"/>
      <c r="N91" s="16" t="s">
        <v>524</v>
      </c>
      <c r="O91" s="77">
        <v>2.1700000000000001E-2</v>
      </c>
      <c r="P91" s="83" t="s">
        <v>525</v>
      </c>
      <c r="Q91" s="24" t="s">
        <v>76</v>
      </c>
      <c r="R91" s="24" t="s">
        <v>76</v>
      </c>
      <c r="S91" s="16" t="s">
        <v>526</v>
      </c>
      <c r="T91" s="63" t="s">
        <v>87</v>
      </c>
      <c r="U91" s="16" t="s">
        <v>527</v>
      </c>
      <c r="V91" s="62" t="s">
        <v>30</v>
      </c>
      <c r="W91" s="24" t="s">
        <v>523</v>
      </c>
      <c r="X91" s="27" t="s">
        <v>82</v>
      </c>
      <c r="Y91" s="24" t="s">
        <v>76</v>
      </c>
      <c r="Z91" s="24" t="s">
        <v>76</v>
      </c>
      <c r="AA91" s="61" t="s">
        <v>83</v>
      </c>
      <c r="AB91" s="52"/>
      <c r="AC91" s="74"/>
      <c r="AD91" s="51">
        <v>4</v>
      </c>
      <c r="AE91" s="51"/>
      <c r="AF91" s="74"/>
      <c r="AG91" s="51">
        <v>8</v>
      </c>
      <c r="AH91" s="74"/>
      <c r="AI91" s="51"/>
      <c r="AJ91" s="51">
        <v>12</v>
      </c>
      <c r="AK91" s="74"/>
      <c r="AL91" s="51"/>
      <c r="AM91" s="51">
        <v>15</v>
      </c>
      <c r="AN91" s="51">
        <v>15</v>
      </c>
      <c r="AO91" s="114">
        <v>4</v>
      </c>
      <c r="AP91" s="115">
        <v>1</v>
      </c>
      <c r="AQ91" s="114">
        <v>25</v>
      </c>
      <c r="AR91" s="114">
        <v>25</v>
      </c>
      <c r="AS91" s="114">
        <v>25</v>
      </c>
      <c r="AT91" s="114">
        <v>25</v>
      </c>
      <c r="AU91" s="26"/>
      <c r="AV91" s="26"/>
      <c r="AW91" s="26"/>
      <c r="AX91" s="26"/>
      <c r="AY91" s="26"/>
      <c r="AZ91" s="26"/>
      <c r="BA91" s="26"/>
      <c r="BB91" s="26"/>
      <c r="BC91" s="26"/>
      <c r="BD91" s="26"/>
      <c r="BE91" s="26"/>
      <c r="BF91" s="26"/>
      <c r="BG91" s="26"/>
      <c r="BH91" s="26"/>
      <c r="BI91" s="26"/>
      <c r="BJ91" s="26"/>
      <c r="BK91" s="26"/>
      <c r="BL91" s="26"/>
      <c r="BM91" s="114">
        <v>4</v>
      </c>
      <c r="BN91" s="94">
        <f>BO91+BP91+BQ91+BR91</f>
        <v>1</v>
      </c>
      <c r="BO91" s="113">
        <v>0.25</v>
      </c>
      <c r="BP91" s="115">
        <v>0.25</v>
      </c>
      <c r="BQ91" s="113">
        <v>0.25</v>
      </c>
      <c r="BR91" s="115">
        <v>0.25</v>
      </c>
      <c r="BS91" s="26"/>
      <c r="BT91" s="26"/>
      <c r="BU91" s="26"/>
      <c r="BV91" s="26"/>
      <c r="BW91" s="26"/>
      <c r="BX91" s="26"/>
      <c r="BY91" s="26"/>
      <c r="BZ91" s="26"/>
      <c r="CA91" s="26"/>
      <c r="CB91" s="26"/>
      <c r="CC91" s="26"/>
      <c r="CD91" s="26"/>
      <c r="CE91" s="26"/>
      <c r="CF91" s="26"/>
      <c r="CG91" s="26"/>
      <c r="CH91" s="26"/>
      <c r="CI91" s="26"/>
      <c r="CJ91" s="26"/>
      <c r="CK91" s="94">
        <f>4/4</f>
        <v>1</v>
      </c>
      <c r="CL91" s="115">
        <f>CK91</f>
        <v>1</v>
      </c>
      <c r="CM91" s="29"/>
    </row>
    <row r="92" spans="1:91" s="28" customFormat="1" ht="56.1" customHeight="1" x14ac:dyDescent="0.25">
      <c r="A92" s="257"/>
      <c r="B92" s="182"/>
      <c r="C92" s="182"/>
      <c r="D92" s="194"/>
      <c r="E92" s="194"/>
      <c r="F92" s="199"/>
      <c r="G92" s="178"/>
      <c r="H92" s="182"/>
      <c r="I92" s="185"/>
      <c r="J92" s="172"/>
      <c r="K92" s="24" t="s">
        <v>518</v>
      </c>
      <c r="L92" s="24" t="s">
        <v>123</v>
      </c>
      <c r="M92" s="178"/>
      <c r="N92" s="16" t="s">
        <v>528</v>
      </c>
      <c r="O92" s="77">
        <v>2.1700000000000001E-2</v>
      </c>
      <c r="P92" s="83" t="s">
        <v>529</v>
      </c>
      <c r="Q92" s="24" t="s">
        <v>76</v>
      </c>
      <c r="R92" s="24" t="s">
        <v>76</v>
      </c>
      <c r="S92" s="16" t="s">
        <v>530</v>
      </c>
      <c r="T92" s="23" t="s">
        <v>87</v>
      </c>
      <c r="U92" s="16" t="s">
        <v>531</v>
      </c>
      <c r="V92" s="62" t="s">
        <v>30</v>
      </c>
      <c r="W92" s="24" t="s">
        <v>523</v>
      </c>
      <c r="X92" s="27" t="s">
        <v>82</v>
      </c>
      <c r="Y92" s="24" t="s">
        <v>76</v>
      </c>
      <c r="Z92" s="24" t="s">
        <v>76</v>
      </c>
      <c r="AA92" s="61" t="s">
        <v>83</v>
      </c>
      <c r="AB92" s="52"/>
      <c r="AC92" s="48"/>
      <c r="AD92" s="53">
        <v>10</v>
      </c>
      <c r="AE92" s="43"/>
      <c r="AF92" s="52"/>
      <c r="AG92" s="53">
        <v>20</v>
      </c>
      <c r="AH92" s="52"/>
      <c r="AI92" s="43"/>
      <c r="AJ92" s="53">
        <v>30</v>
      </c>
      <c r="AK92" s="53"/>
      <c r="AL92" s="53"/>
      <c r="AM92" s="53">
        <v>40</v>
      </c>
      <c r="AN92" s="53">
        <v>40</v>
      </c>
      <c r="AO92" s="109">
        <v>10</v>
      </c>
      <c r="AP92" s="108">
        <v>1</v>
      </c>
      <c r="AQ92" s="109">
        <v>25</v>
      </c>
      <c r="AR92" s="109">
        <v>25</v>
      </c>
      <c r="AS92" s="109">
        <v>25</v>
      </c>
      <c r="AT92" s="109">
        <v>25</v>
      </c>
      <c r="AU92" s="26"/>
      <c r="AV92" s="26"/>
      <c r="AW92" s="26"/>
      <c r="AX92" s="26"/>
      <c r="AY92" s="26"/>
      <c r="AZ92" s="26"/>
      <c r="BA92" s="26"/>
      <c r="BB92" s="26"/>
      <c r="BC92" s="26"/>
      <c r="BD92" s="26"/>
      <c r="BE92" s="26"/>
      <c r="BF92" s="26"/>
      <c r="BG92" s="26"/>
      <c r="BH92" s="26"/>
      <c r="BI92" s="26"/>
      <c r="BJ92" s="26"/>
      <c r="BK92" s="26"/>
      <c r="BL92" s="26"/>
      <c r="BM92" s="109">
        <v>10</v>
      </c>
      <c r="BN92" s="94">
        <f>BO92+BP92+BQ92+BR92</f>
        <v>1</v>
      </c>
      <c r="BO92" s="113">
        <v>0.25</v>
      </c>
      <c r="BP92" s="108">
        <v>0.25</v>
      </c>
      <c r="BQ92" s="113">
        <v>0.25</v>
      </c>
      <c r="BR92" s="108">
        <v>0.25</v>
      </c>
      <c r="BS92" s="26"/>
      <c r="BT92" s="26"/>
      <c r="BU92" s="26"/>
      <c r="BV92" s="26"/>
      <c r="BW92" s="26"/>
      <c r="BX92" s="26"/>
      <c r="BY92" s="26"/>
      <c r="BZ92" s="26"/>
      <c r="CA92" s="26"/>
      <c r="CB92" s="26"/>
      <c r="CC92" s="26"/>
      <c r="CD92" s="26"/>
      <c r="CE92" s="26"/>
      <c r="CF92" s="26"/>
      <c r="CG92" s="26"/>
      <c r="CH92" s="26"/>
      <c r="CI92" s="26"/>
      <c r="CJ92" s="26"/>
      <c r="CK92" s="94">
        <f>10/10</f>
        <v>1</v>
      </c>
      <c r="CL92" s="108">
        <f>CK92</f>
        <v>1</v>
      </c>
      <c r="CM92" s="29"/>
    </row>
    <row r="93" spans="1:91" s="28" customFormat="1" ht="56.1" customHeight="1" x14ac:dyDescent="0.25">
      <c r="A93" s="257"/>
      <c r="B93" s="182"/>
      <c r="C93" s="182"/>
      <c r="D93" s="194"/>
      <c r="E93" s="194"/>
      <c r="F93" s="265"/>
      <c r="G93" s="178"/>
      <c r="H93" s="182"/>
      <c r="I93" s="185"/>
      <c r="J93" s="172"/>
      <c r="K93" s="24" t="s">
        <v>532</v>
      </c>
      <c r="L93" s="24" t="s">
        <v>123</v>
      </c>
      <c r="M93" s="178"/>
      <c r="N93" s="16" t="s">
        <v>533</v>
      </c>
      <c r="O93" s="77">
        <v>2.1700000000000001E-2</v>
      </c>
      <c r="P93" s="83" t="s">
        <v>534</v>
      </c>
      <c r="Q93" s="24" t="s">
        <v>76</v>
      </c>
      <c r="R93" s="24" t="s">
        <v>76</v>
      </c>
      <c r="S93" s="16" t="s">
        <v>535</v>
      </c>
      <c r="T93" s="23" t="s">
        <v>87</v>
      </c>
      <c r="U93" s="16" t="s">
        <v>536</v>
      </c>
      <c r="V93" s="62" t="s">
        <v>30</v>
      </c>
      <c r="W93" s="24" t="s">
        <v>418</v>
      </c>
      <c r="X93" s="27" t="s">
        <v>82</v>
      </c>
      <c r="Y93" s="24" t="s">
        <v>76</v>
      </c>
      <c r="Z93" s="24" t="s">
        <v>76</v>
      </c>
      <c r="AA93" s="61" t="s">
        <v>142</v>
      </c>
      <c r="AB93" s="52"/>
      <c r="AC93" s="52"/>
      <c r="AD93" s="43"/>
      <c r="AE93" s="43"/>
      <c r="AF93" s="52"/>
      <c r="AG93" s="53">
        <v>1</v>
      </c>
      <c r="AH93" s="52"/>
      <c r="AI93" s="43"/>
      <c r="AJ93" s="43"/>
      <c r="AK93" s="52"/>
      <c r="AL93" s="52"/>
      <c r="AM93" s="43"/>
      <c r="AN93" s="53">
        <v>1</v>
      </c>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9"/>
    </row>
    <row r="94" spans="1:91" s="28" customFormat="1" ht="56.1" customHeight="1" x14ac:dyDescent="0.25">
      <c r="A94" s="257"/>
      <c r="B94" s="182"/>
      <c r="C94" s="182"/>
      <c r="D94" s="194"/>
      <c r="E94" s="194"/>
      <c r="F94" s="265"/>
      <c r="G94" s="178"/>
      <c r="H94" s="182"/>
      <c r="I94" s="185"/>
      <c r="J94" s="172"/>
      <c r="K94" s="24" t="s">
        <v>487</v>
      </c>
      <c r="L94" s="24" t="s">
        <v>123</v>
      </c>
      <c r="M94" s="178"/>
      <c r="N94" s="34" t="s">
        <v>537</v>
      </c>
      <c r="O94" s="77">
        <v>2.1700000000000001E-2</v>
      </c>
      <c r="P94" s="26" t="s">
        <v>538</v>
      </c>
      <c r="Q94" s="24" t="s">
        <v>76</v>
      </c>
      <c r="R94" s="24" t="s">
        <v>76</v>
      </c>
      <c r="S94" s="26" t="s">
        <v>539</v>
      </c>
      <c r="T94" s="24" t="s">
        <v>78</v>
      </c>
      <c r="U94" s="34" t="s">
        <v>540</v>
      </c>
      <c r="V94" s="24" t="s">
        <v>80</v>
      </c>
      <c r="W94" s="24" t="s">
        <v>311</v>
      </c>
      <c r="X94" s="79" t="s">
        <v>541</v>
      </c>
      <c r="Y94" s="24" t="s">
        <v>76</v>
      </c>
      <c r="Z94" s="24" t="s">
        <v>76</v>
      </c>
      <c r="AA94" s="24" t="s">
        <v>83</v>
      </c>
      <c r="AB94" s="26"/>
      <c r="AC94" s="26"/>
      <c r="AD94" s="88">
        <v>0.2</v>
      </c>
      <c r="AE94" s="61"/>
      <c r="AF94" s="61"/>
      <c r="AG94" s="88">
        <v>0.4</v>
      </c>
      <c r="AH94" s="61"/>
      <c r="AI94" s="61"/>
      <c r="AJ94" s="88">
        <v>0.6</v>
      </c>
      <c r="AK94" s="61"/>
      <c r="AL94" s="61"/>
      <c r="AM94" s="88">
        <v>0.85</v>
      </c>
      <c r="AN94" s="88">
        <v>0.85</v>
      </c>
      <c r="AO94" s="135">
        <v>1</v>
      </c>
      <c r="AP94" s="138">
        <v>1</v>
      </c>
      <c r="AQ94" s="137">
        <v>0.25</v>
      </c>
      <c r="AR94" s="134">
        <v>0.25</v>
      </c>
      <c r="AS94" s="138">
        <v>0.25</v>
      </c>
      <c r="AT94" s="138">
        <v>0.25</v>
      </c>
      <c r="AU94" s="26"/>
      <c r="AV94" s="26"/>
      <c r="AW94" s="26"/>
      <c r="AX94" s="26"/>
      <c r="AY94" s="26"/>
      <c r="AZ94" s="26"/>
      <c r="BA94" s="26"/>
      <c r="BB94" s="26"/>
      <c r="BC94" s="26"/>
      <c r="BD94" s="26"/>
      <c r="BE94" s="26"/>
      <c r="BF94" s="26"/>
      <c r="BG94" s="26"/>
      <c r="BH94" s="26"/>
      <c r="BI94" s="26"/>
      <c r="BJ94" s="26"/>
      <c r="BK94" s="26"/>
      <c r="BL94" s="26"/>
      <c r="BM94" s="94">
        <f>2/2</f>
        <v>1</v>
      </c>
      <c r="BN94" s="94">
        <f>BO94+BP94+BQ94+BR94</f>
        <v>0.75</v>
      </c>
      <c r="BO94" s="138">
        <v>0</v>
      </c>
      <c r="BP94" s="138">
        <v>0.25</v>
      </c>
      <c r="BQ94" s="138">
        <v>0.25</v>
      </c>
      <c r="BR94" s="138">
        <v>0.25</v>
      </c>
      <c r="BS94" s="26"/>
      <c r="BT94" s="26"/>
      <c r="BU94" s="26"/>
      <c r="BV94" s="26"/>
      <c r="BW94" s="26"/>
      <c r="BX94" s="26"/>
      <c r="BY94" s="26"/>
      <c r="BZ94" s="26"/>
      <c r="CA94" s="26"/>
      <c r="CB94" s="26"/>
      <c r="CC94" s="26"/>
      <c r="CD94" s="26"/>
      <c r="CE94" s="26"/>
      <c r="CF94" s="26"/>
      <c r="CG94" s="26"/>
      <c r="CH94" s="26"/>
      <c r="CI94" s="26"/>
      <c r="CJ94" s="26"/>
      <c r="CK94" s="121">
        <f>100%</f>
        <v>1</v>
      </c>
      <c r="CL94" s="121">
        <f>100%</f>
        <v>1</v>
      </c>
      <c r="CM94" s="29"/>
    </row>
    <row r="95" spans="1:91" s="28" customFormat="1" ht="56.1" customHeight="1" x14ac:dyDescent="0.25">
      <c r="A95" s="257"/>
      <c r="B95" s="182"/>
      <c r="C95" s="182"/>
      <c r="D95" s="194"/>
      <c r="E95" s="194"/>
      <c r="F95" s="265"/>
      <c r="G95" s="178"/>
      <c r="H95" s="182"/>
      <c r="I95" s="185"/>
      <c r="J95" s="172"/>
      <c r="K95" s="24" t="s">
        <v>487</v>
      </c>
      <c r="L95" s="24" t="s">
        <v>123</v>
      </c>
      <c r="M95" s="178"/>
      <c r="N95" s="34" t="s">
        <v>542</v>
      </c>
      <c r="O95" s="77">
        <v>2.1700000000000001E-2</v>
      </c>
      <c r="P95" s="26" t="s">
        <v>543</v>
      </c>
      <c r="Q95" s="79" t="s">
        <v>76</v>
      </c>
      <c r="R95" s="79" t="s">
        <v>76</v>
      </c>
      <c r="S95" s="37" t="s">
        <v>544</v>
      </c>
      <c r="T95" s="24" t="s">
        <v>78</v>
      </c>
      <c r="U95" s="34" t="s">
        <v>540</v>
      </c>
      <c r="V95" s="24" t="s">
        <v>80</v>
      </c>
      <c r="W95" s="79" t="s">
        <v>311</v>
      </c>
      <c r="X95" s="79" t="s">
        <v>545</v>
      </c>
      <c r="Y95" s="79" t="s">
        <v>76</v>
      </c>
      <c r="Z95" s="79" t="s">
        <v>76</v>
      </c>
      <c r="AA95" s="24" t="s">
        <v>83</v>
      </c>
      <c r="AB95" s="89"/>
      <c r="AC95" s="89"/>
      <c r="AD95" s="88">
        <v>0.2</v>
      </c>
      <c r="AE95" s="61"/>
      <c r="AF95" s="61"/>
      <c r="AG95" s="88">
        <v>0.4</v>
      </c>
      <c r="AH95" s="61"/>
      <c r="AI95" s="61"/>
      <c r="AJ95" s="88">
        <v>0.6</v>
      </c>
      <c r="AK95" s="61"/>
      <c r="AL95" s="61"/>
      <c r="AM95" s="88">
        <v>0.85</v>
      </c>
      <c r="AN95" s="88">
        <v>0.85</v>
      </c>
      <c r="AO95" s="135">
        <v>1</v>
      </c>
      <c r="AP95" s="138">
        <v>1</v>
      </c>
      <c r="AQ95" s="137">
        <v>0.25</v>
      </c>
      <c r="AR95" s="138">
        <v>0.25</v>
      </c>
      <c r="AS95" s="138">
        <v>0.25</v>
      </c>
      <c r="AT95" s="138">
        <v>0.25</v>
      </c>
      <c r="AU95" s="26"/>
      <c r="AV95" s="26"/>
      <c r="AW95" s="26"/>
      <c r="AX95" s="26"/>
      <c r="AY95" s="26"/>
      <c r="AZ95" s="26"/>
      <c r="BA95" s="26"/>
      <c r="BB95" s="26"/>
      <c r="BC95" s="26"/>
      <c r="BD95" s="26"/>
      <c r="BE95" s="26"/>
      <c r="BF95" s="26"/>
      <c r="BG95" s="26"/>
      <c r="BH95" s="26"/>
      <c r="BI95" s="26"/>
      <c r="BJ95" s="26"/>
      <c r="BK95" s="26"/>
      <c r="BL95" s="26"/>
      <c r="BM95" s="94">
        <f>2/2</f>
        <v>1</v>
      </c>
      <c r="BN95" s="94">
        <f>BO95+BP95+BQ95+BR95</f>
        <v>0.75</v>
      </c>
      <c r="BO95" s="138">
        <v>0</v>
      </c>
      <c r="BP95" s="138">
        <v>0.25</v>
      </c>
      <c r="BQ95" s="138">
        <v>0.25</v>
      </c>
      <c r="BR95" s="138">
        <v>0.25</v>
      </c>
      <c r="BS95" s="26"/>
      <c r="BT95" s="26"/>
      <c r="BU95" s="26"/>
      <c r="BV95" s="26"/>
      <c r="BW95" s="26"/>
      <c r="BX95" s="26"/>
      <c r="BY95" s="26"/>
      <c r="BZ95" s="26"/>
      <c r="CA95" s="26"/>
      <c r="CB95" s="26"/>
      <c r="CC95" s="26"/>
      <c r="CD95" s="26"/>
      <c r="CE95" s="26"/>
      <c r="CF95" s="26"/>
      <c r="CG95" s="26"/>
      <c r="CH95" s="26"/>
      <c r="CI95" s="26"/>
      <c r="CJ95" s="26"/>
      <c r="CK95" s="121">
        <f>100%</f>
        <v>1</v>
      </c>
      <c r="CL95" s="121">
        <f>100%</f>
        <v>1</v>
      </c>
      <c r="CM95" s="29"/>
    </row>
    <row r="96" spans="1:91" s="28" customFormat="1" ht="56.1" customHeight="1" x14ac:dyDescent="0.25">
      <c r="A96" s="257"/>
      <c r="B96" s="182"/>
      <c r="C96" s="182"/>
      <c r="D96" s="194"/>
      <c r="E96" s="194"/>
      <c r="F96" s="265"/>
      <c r="G96" s="178"/>
      <c r="H96" s="182"/>
      <c r="I96" s="185"/>
      <c r="J96" s="172"/>
      <c r="K96" s="24" t="s">
        <v>429</v>
      </c>
      <c r="L96" s="24" t="s">
        <v>123</v>
      </c>
      <c r="M96" s="178"/>
      <c r="N96" s="16" t="s">
        <v>546</v>
      </c>
      <c r="O96" s="77">
        <v>2.1700000000000001E-2</v>
      </c>
      <c r="P96" s="85" t="s">
        <v>547</v>
      </c>
      <c r="Q96" s="92" t="s">
        <v>432</v>
      </c>
      <c r="R96" s="90">
        <v>3150000000</v>
      </c>
      <c r="S96" s="16" t="s">
        <v>548</v>
      </c>
      <c r="T96" s="23" t="s">
        <v>87</v>
      </c>
      <c r="U96" s="16" t="s">
        <v>549</v>
      </c>
      <c r="V96" s="25" t="s">
        <v>30</v>
      </c>
      <c r="W96" s="25" t="s">
        <v>435</v>
      </c>
      <c r="X96" s="25" t="s">
        <v>550</v>
      </c>
      <c r="Y96" s="92" t="s">
        <v>432</v>
      </c>
      <c r="Z96" s="90">
        <v>3150000000</v>
      </c>
      <c r="AA96" s="61" t="s">
        <v>83</v>
      </c>
      <c r="AB96" s="52"/>
      <c r="AC96" s="52"/>
      <c r="AD96" s="27">
        <v>1</v>
      </c>
      <c r="AE96" s="43"/>
      <c r="AF96" s="52"/>
      <c r="AG96" s="27">
        <v>1</v>
      </c>
      <c r="AH96" s="52"/>
      <c r="AI96" s="43"/>
      <c r="AJ96" s="27">
        <v>1</v>
      </c>
      <c r="AK96" s="52"/>
      <c r="AL96" s="52"/>
      <c r="AM96" s="27">
        <v>1</v>
      </c>
      <c r="AN96" s="53">
        <v>4</v>
      </c>
      <c r="AO96" s="102">
        <v>1</v>
      </c>
      <c r="AP96" s="101">
        <v>1</v>
      </c>
      <c r="AQ96" s="101">
        <v>0.25</v>
      </c>
      <c r="AR96" s="101">
        <v>0.25</v>
      </c>
      <c r="AS96" s="101">
        <v>0.25</v>
      </c>
      <c r="AT96" s="101">
        <v>0.25</v>
      </c>
      <c r="AU96" s="26"/>
      <c r="AV96" s="26"/>
      <c r="AW96" s="26"/>
      <c r="AX96" s="26"/>
      <c r="AY96" s="26"/>
      <c r="AZ96" s="26"/>
      <c r="BA96" s="26"/>
      <c r="BB96" s="26"/>
      <c r="BC96" s="26"/>
      <c r="BD96" s="26"/>
      <c r="BE96" s="26"/>
      <c r="BF96" s="26"/>
      <c r="BG96" s="26"/>
      <c r="BH96" s="26"/>
      <c r="BI96" s="26"/>
      <c r="BJ96" s="26"/>
      <c r="BK96" s="26"/>
      <c r="BL96" s="26"/>
      <c r="BM96" s="102">
        <v>1</v>
      </c>
      <c r="BN96" s="94">
        <f>BO96+BP96+BQ96+BR96</f>
        <v>1</v>
      </c>
      <c r="BO96" s="101">
        <v>0.25</v>
      </c>
      <c r="BP96" s="101">
        <v>0.25</v>
      </c>
      <c r="BQ96" s="101">
        <v>0.25</v>
      </c>
      <c r="BR96" s="101">
        <v>0.25</v>
      </c>
      <c r="BS96" s="26"/>
      <c r="BT96" s="26"/>
      <c r="BU96" s="26"/>
      <c r="BV96" s="26"/>
      <c r="BW96" s="26"/>
      <c r="BX96" s="26"/>
      <c r="BY96" s="26"/>
      <c r="BZ96" s="26"/>
      <c r="CA96" s="26"/>
      <c r="CB96" s="26"/>
      <c r="CC96" s="26"/>
      <c r="CD96" s="26"/>
      <c r="CE96" s="26"/>
      <c r="CF96" s="26"/>
      <c r="CG96" s="26"/>
      <c r="CH96" s="26"/>
      <c r="CI96" s="26"/>
      <c r="CJ96" s="26"/>
      <c r="CK96" s="94">
        <f>1/1</f>
        <v>1</v>
      </c>
      <c r="CL96" s="94">
        <f>CK96</f>
        <v>1</v>
      </c>
      <c r="CM96" s="29"/>
    </row>
    <row r="97" spans="1:91" s="28" customFormat="1" ht="56.1" customHeight="1" x14ac:dyDescent="0.25">
      <c r="A97" s="257"/>
      <c r="B97" s="182"/>
      <c r="C97" s="182"/>
      <c r="D97" s="194"/>
      <c r="E97" s="194"/>
      <c r="F97" s="265"/>
      <c r="G97" s="178"/>
      <c r="H97" s="182"/>
      <c r="I97" s="185"/>
      <c r="J97" s="172"/>
      <c r="K97" s="24" t="s">
        <v>487</v>
      </c>
      <c r="L97" s="24" t="s">
        <v>123</v>
      </c>
      <c r="M97" s="178"/>
      <c r="N97" s="34" t="s">
        <v>551</v>
      </c>
      <c r="O97" s="77">
        <v>2.1700000000000001E-2</v>
      </c>
      <c r="P97" s="83" t="s">
        <v>552</v>
      </c>
      <c r="Q97" s="24" t="s">
        <v>76</v>
      </c>
      <c r="R97" s="24" t="s">
        <v>76</v>
      </c>
      <c r="S97" s="16" t="s">
        <v>553</v>
      </c>
      <c r="T97" s="63" t="s">
        <v>78</v>
      </c>
      <c r="U97" s="34" t="s">
        <v>554</v>
      </c>
      <c r="V97" s="24" t="s">
        <v>80</v>
      </c>
      <c r="W97" s="24" t="s">
        <v>311</v>
      </c>
      <c r="X97" s="24" t="s">
        <v>555</v>
      </c>
      <c r="Y97" s="24" t="s">
        <v>76</v>
      </c>
      <c r="Z97" s="24" t="s">
        <v>76</v>
      </c>
      <c r="AA97" s="61" t="s">
        <v>83</v>
      </c>
      <c r="AB97" s="52"/>
      <c r="AC97" s="52"/>
      <c r="AD97" s="88">
        <v>0.2</v>
      </c>
      <c r="AE97" s="61"/>
      <c r="AF97" s="61"/>
      <c r="AG97" s="88">
        <v>0.4</v>
      </c>
      <c r="AH97" s="61"/>
      <c r="AI97" s="61"/>
      <c r="AJ97" s="88">
        <v>0.6</v>
      </c>
      <c r="AK97" s="61"/>
      <c r="AL97" s="61"/>
      <c r="AM97" s="88">
        <v>0.85</v>
      </c>
      <c r="AN97" s="88">
        <v>0.85</v>
      </c>
      <c r="AO97" s="139">
        <v>0.22222222222222221</v>
      </c>
      <c r="AP97" s="138">
        <v>1</v>
      </c>
      <c r="AQ97" s="138">
        <v>0.25</v>
      </c>
      <c r="AR97" s="138">
        <v>0.25</v>
      </c>
      <c r="AS97" s="138">
        <v>0.25</v>
      </c>
      <c r="AT97" s="138">
        <v>0.25</v>
      </c>
      <c r="AU97" s="26"/>
      <c r="AV97" s="26"/>
      <c r="AW97" s="26"/>
      <c r="AX97" s="26"/>
      <c r="AY97" s="26"/>
      <c r="AZ97" s="26"/>
      <c r="BA97" s="26"/>
      <c r="BB97" s="26"/>
      <c r="BC97" s="26"/>
      <c r="BD97" s="26"/>
      <c r="BE97" s="26"/>
      <c r="BF97" s="26"/>
      <c r="BG97" s="26"/>
      <c r="BH97" s="26"/>
      <c r="BI97" s="26"/>
      <c r="BJ97" s="26"/>
      <c r="BK97" s="26"/>
      <c r="BL97" s="26"/>
      <c r="BM97" s="140">
        <f>2/9</f>
        <v>0.22222222222222221</v>
      </c>
      <c r="BN97" s="94">
        <f>BO97+BP97+BQ97+BR97</f>
        <v>1</v>
      </c>
      <c r="BO97" s="138">
        <v>0.25</v>
      </c>
      <c r="BP97" s="138">
        <v>0.25</v>
      </c>
      <c r="BQ97" s="138">
        <v>0.25</v>
      </c>
      <c r="BR97" s="138">
        <v>0.25</v>
      </c>
      <c r="BS97" s="26"/>
      <c r="BT97" s="26"/>
      <c r="BU97" s="26"/>
      <c r="BV97" s="26"/>
      <c r="BW97" s="26"/>
      <c r="BX97" s="26"/>
      <c r="BY97" s="26"/>
      <c r="BZ97" s="26"/>
      <c r="CA97" s="26"/>
      <c r="CB97" s="26"/>
      <c r="CC97" s="26"/>
      <c r="CD97" s="26"/>
      <c r="CE97" s="26"/>
      <c r="CF97" s="26"/>
      <c r="CG97" s="26"/>
      <c r="CH97" s="26"/>
      <c r="CI97" s="26"/>
      <c r="CJ97" s="26"/>
      <c r="CK97" s="121">
        <f>100%</f>
        <v>1</v>
      </c>
      <c r="CL97" s="136">
        <f>CK97</f>
        <v>1</v>
      </c>
      <c r="CM97" s="29"/>
    </row>
    <row r="98" spans="1:91" s="28" customFormat="1" ht="56.1" customHeight="1" x14ac:dyDescent="0.25">
      <c r="A98" s="257"/>
      <c r="B98" s="182"/>
      <c r="C98" s="182"/>
      <c r="D98" s="194"/>
      <c r="E98" s="194"/>
      <c r="F98" s="265"/>
      <c r="G98" s="178"/>
      <c r="H98" s="182"/>
      <c r="I98" s="185"/>
      <c r="J98" s="172"/>
      <c r="K98" s="24" t="s">
        <v>487</v>
      </c>
      <c r="L98" s="24" t="s">
        <v>123</v>
      </c>
      <c r="M98" s="178"/>
      <c r="N98" s="34" t="s">
        <v>556</v>
      </c>
      <c r="O98" s="77">
        <v>2.1700000000000001E-2</v>
      </c>
      <c r="P98" s="34" t="s">
        <v>557</v>
      </c>
      <c r="Q98" s="24" t="s">
        <v>76</v>
      </c>
      <c r="R98" s="24" t="s">
        <v>76</v>
      </c>
      <c r="S98" s="16" t="s">
        <v>558</v>
      </c>
      <c r="T98" s="62" t="s">
        <v>78</v>
      </c>
      <c r="U98" s="34" t="s">
        <v>559</v>
      </c>
      <c r="V98" s="24" t="s">
        <v>80</v>
      </c>
      <c r="W98" s="24" t="s">
        <v>311</v>
      </c>
      <c r="X98" s="27" t="s">
        <v>82</v>
      </c>
      <c r="Y98" s="24" t="s">
        <v>76</v>
      </c>
      <c r="Z98" s="24" t="s">
        <v>76</v>
      </c>
      <c r="AA98" s="24" t="s">
        <v>89</v>
      </c>
      <c r="AB98" s="26"/>
      <c r="AC98" s="26"/>
      <c r="AD98" s="26"/>
      <c r="AE98" s="26"/>
      <c r="AF98" s="26"/>
      <c r="AG98" s="68">
        <v>0.4</v>
      </c>
      <c r="AH98" s="26"/>
      <c r="AI98" s="26"/>
      <c r="AJ98" s="26"/>
      <c r="AK98" s="26"/>
      <c r="AL98" s="26"/>
      <c r="AM98" s="68">
        <v>0.85</v>
      </c>
      <c r="AN98" s="68">
        <v>0.85</v>
      </c>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9"/>
    </row>
    <row r="99" spans="1:91" s="28" customFormat="1" ht="75.75" customHeight="1" x14ac:dyDescent="0.25">
      <c r="A99" s="257"/>
      <c r="B99" s="182"/>
      <c r="C99" s="182"/>
      <c r="D99" s="194"/>
      <c r="E99" s="194"/>
      <c r="F99" s="265"/>
      <c r="G99" s="178"/>
      <c r="H99" s="182"/>
      <c r="I99" s="185"/>
      <c r="J99" s="172"/>
      <c r="K99" s="24" t="s">
        <v>560</v>
      </c>
      <c r="L99" s="24" t="s">
        <v>123</v>
      </c>
      <c r="M99" s="178"/>
      <c r="N99" s="34" t="s">
        <v>561</v>
      </c>
      <c r="O99" s="77">
        <v>2.1700000000000001E-2</v>
      </c>
      <c r="P99" s="83" t="s">
        <v>562</v>
      </c>
      <c r="Q99" s="24" t="s">
        <v>76</v>
      </c>
      <c r="R99" s="24" t="s">
        <v>76</v>
      </c>
      <c r="S99" s="16" t="s">
        <v>563</v>
      </c>
      <c r="T99" s="63" t="s">
        <v>78</v>
      </c>
      <c r="U99" s="16" t="s">
        <v>564</v>
      </c>
      <c r="V99" s="62" t="s">
        <v>80</v>
      </c>
      <c r="W99" s="24" t="s">
        <v>565</v>
      </c>
      <c r="X99" s="27" t="s">
        <v>82</v>
      </c>
      <c r="Y99" s="24" t="s">
        <v>76</v>
      </c>
      <c r="Z99" s="24" t="s">
        <v>76</v>
      </c>
      <c r="AA99" s="24" t="s">
        <v>83</v>
      </c>
      <c r="AB99" s="26"/>
      <c r="AC99" s="26"/>
      <c r="AD99" s="68">
        <v>1</v>
      </c>
      <c r="AE99" s="26"/>
      <c r="AF99" s="26"/>
      <c r="AG99" s="68">
        <v>1</v>
      </c>
      <c r="AH99" s="26"/>
      <c r="AI99" s="26"/>
      <c r="AJ99" s="68">
        <v>1</v>
      </c>
      <c r="AK99" s="26"/>
      <c r="AL99" s="26"/>
      <c r="AM99" s="68">
        <v>1</v>
      </c>
      <c r="AN99" s="68">
        <v>1</v>
      </c>
      <c r="AO99" s="101">
        <v>1</v>
      </c>
      <c r="AP99" s="101">
        <v>1</v>
      </c>
      <c r="AQ99" s="101">
        <v>0.25</v>
      </c>
      <c r="AR99" s="101">
        <v>0.25</v>
      </c>
      <c r="AS99" s="101">
        <v>0.25</v>
      </c>
      <c r="AT99" s="101">
        <v>0.25</v>
      </c>
      <c r="AU99" s="26"/>
      <c r="AV99" s="26"/>
      <c r="AW99" s="26"/>
      <c r="AX99" s="26"/>
      <c r="AY99" s="26"/>
      <c r="AZ99" s="26"/>
      <c r="BA99" s="26"/>
      <c r="BB99" s="26"/>
      <c r="BC99" s="26"/>
      <c r="BD99" s="26"/>
      <c r="BE99" s="26"/>
      <c r="BF99" s="26"/>
      <c r="BG99" s="26"/>
      <c r="BH99" s="26"/>
      <c r="BI99" s="26"/>
      <c r="BJ99" s="26"/>
      <c r="BK99" s="26"/>
      <c r="BL99" s="26"/>
      <c r="BM99" s="94">
        <f>50/50</f>
        <v>1</v>
      </c>
      <c r="BN99" s="94">
        <f>BO99+BP99+BQ99+BR99</f>
        <v>1</v>
      </c>
      <c r="BO99" s="101">
        <v>0.25</v>
      </c>
      <c r="BP99" s="101">
        <v>0.25</v>
      </c>
      <c r="BQ99" s="101">
        <v>0.25</v>
      </c>
      <c r="BR99" s="101">
        <v>0.25</v>
      </c>
      <c r="BS99" s="26"/>
      <c r="BT99" s="26"/>
      <c r="BU99" s="26"/>
      <c r="BV99" s="26"/>
      <c r="BW99" s="26"/>
      <c r="BX99" s="26"/>
      <c r="BY99" s="26"/>
      <c r="BZ99" s="26"/>
      <c r="CA99" s="26"/>
      <c r="CB99" s="26"/>
      <c r="CC99" s="26"/>
      <c r="CD99" s="26"/>
      <c r="CE99" s="26"/>
      <c r="CF99" s="26"/>
      <c r="CG99" s="26"/>
      <c r="CH99" s="26"/>
      <c r="CI99" s="26"/>
      <c r="CJ99" s="26"/>
      <c r="CK99" s="94">
        <f>50/50</f>
        <v>1</v>
      </c>
      <c r="CL99" s="101">
        <f>CK99</f>
        <v>1</v>
      </c>
      <c r="CM99" s="29"/>
    </row>
    <row r="100" spans="1:91" s="28" customFormat="1" ht="56.1" customHeight="1" x14ac:dyDescent="0.25">
      <c r="A100" s="257"/>
      <c r="B100" s="182"/>
      <c r="C100" s="182"/>
      <c r="D100" s="194"/>
      <c r="E100" s="194"/>
      <c r="F100" s="265"/>
      <c r="G100" s="178"/>
      <c r="H100" s="182"/>
      <c r="I100" s="185"/>
      <c r="J100" s="172"/>
      <c r="K100" s="24" t="s">
        <v>560</v>
      </c>
      <c r="L100" s="24" t="s">
        <v>123</v>
      </c>
      <c r="M100" s="178"/>
      <c r="N100" s="34" t="s">
        <v>566</v>
      </c>
      <c r="O100" s="77">
        <v>2.1700000000000001E-2</v>
      </c>
      <c r="P100" s="83" t="s">
        <v>567</v>
      </c>
      <c r="Q100" s="24" t="s">
        <v>76</v>
      </c>
      <c r="R100" s="24" t="s">
        <v>76</v>
      </c>
      <c r="S100" s="16" t="s">
        <v>568</v>
      </c>
      <c r="T100" s="63" t="s">
        <v>78</v>
      </c>
      <c r="U100" s="16" t="s">
        <v>569</v>
      </c>
      <c r="V100" s="62" t="s">
        <v>80</v>
      </c>
      <c r="W100" s="24" t="s">
        <v>565</v>
      </c>
      <c r="X100" s="27" t="s">
        <v>82</v>
      </c>
      <c r="Y100" s="24" t="s">
        <v>76</v>
      </c>
      <c r="Z100" s="24" t="s">
        <v>76</v>
      </c>
      <c r="AA100" s="24" t="s">
        <v>83</v>
      </c>
      <c r="AB100" s="26"/>
      <c r="AC100" s="26"/>
      <c r="AD100" s="68">
        <v>1</v>
      </c>
      <c r="AE100" s="26"/>
      <c r="AF100" s="26"/>
      <c r="AG100" s="68">
        <v>1</v>
      </c>
      <c r="AH100" s="26"/>
      <c r="AI100" s="26"/>
      <c r="AJ100" s="68">
        <v>1</v>
      </c>
      <c r="AK100" s="26"/>
      <c r="AL100" s="26"/>
      <c r="AM100" s="68">
        <v>1</v>
      </c>
      <c r="AN100" s="68">
        <v>1</v>
      </c>
      <c r="AO100" s="101">
        <v>1</v>
      </c>
      <c r="AP100" s="101">
        <v>1</v>
      </c>
      <c r="AQ100" s="101">
        <v>0.25</v>
      </c>
      <c r="AR100" s="101">
        <v>0.25</v>
      </c>
      <c r="AS100" s="101">
        <v>0.25</v>
      </c>
      <c r="AT100" s="101">
        <v>0.25</v>
      </c>
      <c r="AU100" s="26"/>
      <c r="AV100" s="26"/>
      <c r="AW100" s="26"/>
      <c r="AX100" s="26"/>
      <c r="AY100" s="26"/>
      <c r="AZ100" s="26"/>
      <c r="BA100" s="26"/>
      <c r="BB100" s="26"/>
      <c r="BC100" s="26"/>
      <c r="BD100" s="26"/>
      <c r="BE100" s="26"/>
      <c r="BF100" s="26"/>
      <c r="BG100" s="26"/>
      <c r="BH100" s="26"/>
      <c r="BI100" s="26"/>
      <c r="BJ100" s="26"/>
      <c r="BK100" s="26"/>
      <c r="BL100" s="26"/>
      <c r="BM100" s="94">
        <f>134/134</f>
        <v>1</v>
      </c>
      <c r="BN100" s="94">
        <f>BO100+BP100+BQ100+BR100</f>
        <v>1</v>
      </c>
      <c r="BO100" s="101">
        <v>0.25</v>
      </c>
      <c r="BP100" s="101">
        <v>0.25</v>
      </c>
      <c r="BQ100" s="101">
        <v>0.25</v>
      </c>
      <c r="BR100" s="101">
        <v>0.25</v>
      </c>
      <c r="BS100" s="26"/>
      <c r="BT100" s="26"/>
      <c r="BU100" s="26"/>
      <c r="BV100" s="26"/>
      <c r="BW100" s="26"/>
      <c r="BX100" s="26"/>
      <c r="BY100" s="26"/>
      <c r="BZ100" s="26"/>
      <c r="CA100" s="26"/>
      <c r="CB100" s="26"/>
      <c r="CC100" s="26"/>
      <c r="CD100" s="26"/>
      <c r="CE100" s="26"/>
      <c r="CF100" s="26"/>
      <c r="CG100" s="26"/>
      <c r="CH100" s="26"/>
      <c r="CI100" s="26"/>
      <c r="CJ100" s="26"/>
      <c r="CK100" s="94">
        <f>134/134</f>
        <v>1</v>
      </c>
      <c r="CL100" s="101">
        <f>CK100</f>
        <v>1</v>
      </c>
      <c r="CM100" s="29"/>
    </row>
    <row r="101" spans="1:91" s="28" customFormat="1" ht="56.1" customHeight="1" x14ac:dyDescent="0.25">
      <c r="A101" s="257"/>
      <c r="B101" s="182"/>
      <c r="C101" s="182"/>
      <c r="D101" s="194"/>
      <c r="E101" s="194"/>
      <c r="F101" s="265"/>
      <c r="G101" s="178"/>
      <c r="H101" s="182"/>
      <c r="I101" s="185"/>
      <c r="J101" s="172"/>
      <c r="K101" s="24" t="s">
        <v>560</v>
      </c>
      <c r="L101" s="24" t="s">
        <v>123</v>
      </c>
      <c r="M101" s="178"/>
      <c r="N101" s="34" t="s">
        <v>570</v>
      </c>
      <c r="O101" s="77">
        <v>2.1700000000000001E-2</v>
      </c>
      <c r="P101" s="83" t="s">
        <v>571</v>
      </c>
      <c r="Q101" s="24" t="s">
        <v>76</v>
      </c>
      <c r="R101" s="24" t="s">
        <v>76</v>
      </c>
      <c r="S101" s="16" t="s">
        <v>572</v>
      </c>
      <c r="T101" s="63" t="s">
        <v>78</v>
      </c>
      <c r="U101" s="16" t="s">
        <v>573</v>
      </c>
      <c r="V101" s="62" t="s">
        <v>80</v>
      </c>
      <c r="W101" s="24" t="s">
        <v>565</v>
      </c>
      <c r="X101" s="27" t="s">
        <v>82</v>
      </c>
      <c r="Y101" s="24" t="s">
        <v>76</v>
      </c>
      <c r="Z101" s="24" t="s">
        <v>76</v>
      </c>
      <c r="AA101" s="24" t="s">
        <v>83</v>
      </c>
      <c r="AB101" s="26"/>
      <c r="AC101" s="26"/>
      <c r="AD101" s="68">
        <v>1</v>
      </c>
      <c r="AE101" s="26"/>
      <c r="AF101" s="26"/>
      <c r="AG101" s="68">
        <v>1</v>
      </c>
      <c r="AH101" s="26"/>
      <c r="AI101" s="26"/>
      <c r="AJ101" s="68">
        <v>1</v>
      </c>
      <c r="AK101" s="26"/>
      <c r="AL101" s="26"/>
      <c r="AM101" s="68">
        <v>1</v>
      </c>
      <c r="AN101" s="68">
        <v>1</v>
      </c>
      <c r="AO101" s="101">
        <v>1</v>
      </c>
      <c r="AP101" s="101">
        <v>1</v>
      </c>
      <c r="AQ101" s="101">
        <v>0.25</v>
      </c>
      <c r="AR101" s="101">
        <v>0.25</v>
      </c>
      <c r="AS101" s="101">
        <v>0.25</v>
      </c>
      <c r="AT101" s="101">
        <v>0.25</v>
      </c>
      <c r="AU101" s="26"/>
      <c r="AV101" s="26"/>
      <c r="AW101" s="26"/>
      <c r="AX101" s="26"/>
      <c r="AY101" s="26"/>
      <c r="AZ101" s="26"/>
      <c r="BA101" s="26"/>
      <c r="BB101" s="26"/>
      <c r="BC101" s="26"/>
      <c r="BD101" s="26"/>
      <c r="BE101" s="26"/>
      <c r="BF101" s="26"/>
      <c r="BG101" s="26"/>
      <c r="BH101" s="26"/>
      <c r="BI101" s="26"/>
      <c r="BJ101" s="26"/>
      <c r="BK101" s="26"/>
      <c r="BL101" s="26"/>
      <c r="BM101" s="94">
        <f>34/34</f>
        <v>1</v>
      </c>
      <c r="BN101" s="94">
        <f>BO101+BP101+BQ101+BR101</f>
        <v>1</v>
      </c>
      <c r="BO101" s="101">
        <v>0.25</v>
      </c>
      <c r="BP101" s="101">
        <v>0.25</v>
      </c>
      <c r="BQ101" s="101">
        <v>0.25</v>
      </c>
      <c r="BR101" s="101">
        <v>0.25</v>
      </c>
      <c r="BS101" s="26"/>
      <c r="BT101" s="26"/>
      <c r="BU101" s="26"/>
      <c r="BV101" s="26"/>
      <c r="BW101" s="26"/>
      <c r="BX101" s="26"/>
      <c r="BY101" s="26"/>
      <c r="BZ101" s="26"/>
      <c r="CA101" s="26"/>
      <c r="CB101" s="26"/>
      <c r="CC101" s="26"/>
      <c r="CD101" s="26"/>
      <c r="CE101" s="26"/>
      <c r="CF101" s="26"/>
      <c r="CG101" s="26"/>
      <c r="CH101" s="26"/>
      <c r="CI101" s="26"/>
      <c r="CJ101" s="26"/>
      <c r="CK101" s="94">
        <f>34/34</f>
        <v>1</v>
      </c>
      <c r="CL101" s="101">
        <f>CK101</f>
        <v>1</v>
      </c>
      <c r="CM101" s="29"/>
    </row>
    <row r="102" spans="1:91" s="28" customFormat="1" ht="56.1" customHeight="1" x14ac:dyDescent="0.25">
      <c r="A102" s="257"/>
      <c r="B102" s="182"/>
      <c r="C102" s="182"/>
      <c r="D102" s="194"/>
      <c r="E102" s="194"/>
      <c r="F102" s="199"/>
      <c r="G102" s="178"/>
      <c r="H102" s="182"/>
      <c r="I102" s="185"/>
      <c r="J102" s="172"/>
      <c r="K102" s="24" t="s">
        <v>560</v>
      </c>
      <c r="L102" s="24" t="s">
        <v>123</v>
      </c>
      <c r="M102" s="178"/>
      <c r="N102" s="34" t="s">
        <v>574</v>
      </c>
      <c r="O102" s="77">
        <v>2.1700000000000001E-2</v>
      </c>
      <c r="P102" s="83" t="s">
        <v>575</v>
      </c>
      <c r="Q102" s="24" t="s">
        <v>76</v>
      </c>
      <c r="R102" s="24" t="s">
        <v>76</v>
      </c>
      <c r="S102" s="16" t="s">
        <v>576</v>
      </c>
      <c r="T102" s="63" t="s">
        <v>78</v>
      </c>
      <c r="U102" s="16" t="s">
        <v>577</v>
      </c>
      <c r="V102" s="62" t="s">
        <v>80</v>
      </c>
      <c r="W102" s="24" t="s">
        <v>565</v>
      </c>
      <c r="X102" s="27" t="s">
        <v>82</v>
      </c>
      <c r="Y102" s="24" t="s">
        <v>76</v>
      </c>
      <c r="Z102" s="24" t="s">
        <v>76</v>
      </c>
      <c r="AA102" s="61" t="s">
        <v>83</v>
      </c>
      <c r="AB102" s="52"/>
      <c r="AC102" s="52"/>
      <c r="AD102" s="43">
        <v>1</v>
      </c>
      <c r="AE102" s="43"/>
      <c r="AF102" s="52"/>
      <c r="AG102" s="43">
        <v>1</v>
      </c>
      <c r="AH102" s="52"/>
      <c r="AI102" s="43"/>
      <c r="AJ102" s="43">
        <v>1</v>
      </c>
      <c r="AK102" s="52"/>
      <c r="AL102" s="52"/>
      <c r="AM102" s="43">
        <v>1</v>
      </c>
      <c r="AN102" s="43">
        <v>1</v>
      </c>
      <c r="AO102" s="103">
        <f>491/509</f>
        <v>0.96463654223968565</v>
      </c>
      <c r="AP102" s="101">
        <v>1</v>
      </c>
      <c r="AQ102" s="101">
        <v>0.25</v>
      </c>
      <c r="AR102" s="101">
        <v>0.25</v>
      </c>
      <c r="AS102" s="101">
        <v>0.25</v>
      </c>
      <c r="AT102" s="101">
        <v>0.25</v>
      </c>
      <c r="AU102" s="26"/>
      <c r="AV102" s="26"/>
      <c r="AW102" s="26"/>
      <c r="AX102" s="26"/>
      <c r="AY102" s="26"/>
      <c r="AZ102" s="26"/>
      <c r="BA102" s="26"/>
      <c r="BB102" s="26"/>
      <c r="BC102" s="26"/>
      <c r="BD102" s="26"/>
      <c r="BE102" s="26"/>
      <c r="BF102" s="26"/>
      <c r="BG102" s="26"/>
      <c r="BH102" s="26"/>
      <c r="BI102" s="26"/>
      <c r="BJ102" s="26"/>
      <c r="BK102" s="26"/>
      <c r="BL102" s="26"/>
      <c r="BM102" s="103">
        <f>491/509</f>
        <v>0.96463654223968565</v>
      </c>
      <c r="BN102" s="94">
        <f>BO102+BP102+BQ102+BR102</f>
        <v>1</v>
      </c>
      <c r="BO102" s="101">
        <v>0.25</v>
      </c>
      <c r="BP102" s="101">
        <v>0.25</v>
      </c>
      <c r="BQ102" s="101">
        <v>0.25</v>
      </c>
      <c r="BR102" s="101">
        <v>0.25</v>
      </c>
      <c r="BS102" s="26"/>
      <c r="BT102" s="26"/>
      <c r="BU102" s="26"/>
      <c r="BV102" s="26"/>
      <c r="BW102" s="26"/>
      <c r="BX102" s="26"/>
      <c r="BY102" s="26"/>
      <c r="BZ102" s="26"/>
      <c r="CA102" s="26"/>
      <c r="CB102" s="26"/>
      <c r="CC102" s="26"/>
      <c r="CD102" s="26"/>
      <c r="CE102" s="26"/>
      <c r="CF102" s="26"/>
      <c r="CG102" s="26"/>
      <c r="CH102" s="26"/>
      <c r="CI102" s="26"/>
      <c r="CJ102" s="26"/>
      <c r="CK102" s="103">
        <f>491/509</f>
        <v>0.96463654223968565</v>
      </c>
      <c r="CL102" s="103">
        <f>CK102</f>
        <v>0.96463654223968565</v>
      </c>
      <c r="CM102" s="29"/>
    </row>
    <row r="103" spans="1:91" s="28" customFormat="1" ht="56.1" customHeight="1" x14ac:dyDescent="0.25">
      <c r="A103" s="257"/>
      <c r="B103" s="182"/>
      <c r="C103" s="182"/>
      <c r="D103" s="194"/>
      <c r="E103" s="194"/>
      <c r="F103" s="199"/>
      <c r="G103" s="178"/>
      <c r="H103" s="182"/>
      <c r="I103" s="185"/>
      <c r="J103" s="172"/>
      <c r="K103" s="24" t="s">
        <v>436</v>
      </c>
      <c r="L103" s="24" t="s">
        <v>123</v>
      </c>
      <c r="M103" s="178"/>
      <c r="N103" s="34" t="s">
        <v>578</v>
      </c>
      <c r="O103" s="77">
        <v>2.1700000000000001E-2</v>
      </c>
      <c r="P103" s="83" t="s">
        <v>579</v>
      </c>
      <c r="Q103" s="24" t="s">
        <v>76</v>
      </c>
      <c r="R103" s="24" t="s">
        <v>76</v>
      </c>
      <c r="S103" s="16" t="s">
        <v>580</v>
      </c>
      <c r="T103" s="63" t="s">
        <v>87</v>
      </c>
      <c r="U103" s="16" t="s">
        <v>580</v>
      </c>
      <c r="V103" s="62" t="s">
        <v>30</v>
      </c>
      <c r="W103" s="24" t="s">
        <v>581</v>
      </c>
      <c r="X103" s="24" t="s">
        <v>582</v>
      </c>
      <c r="Y103" s="24" t="s">
        <v>76</v>
      </c>
      <c r="Z103" s="24" t="s">
        <v>76</v>
      </c>
      <c r="AA103" s="61" t="s">
        <v>89</v>
      </c>
      <c r="AB103" s="52"/>
      <c r="AC103" s="52"/>
      <c r="AD103" s="43"/>
      <c r="AE103" s="51"/>
      <c r="AF103" s="52"/>
      <c r="AG103" s="51">
        <v>1</v>
      </c>
      <c r="AH103" s="52"/>
      <c r="AI103" s="51"/>
      <c r="AJ103" s="43"/>
      <c r="AK103" s="52"/>
      <c r="AL103" s="52"/>
      <c r="AM103" s="51">
        <v>1</v>
      </c>
      <c r="AN103" s="51">
        <v>2</v>
      </c>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9"/>
    </row>
    <row r="104" spans="1:91" s="28" customFormat="1" ht="56.1" customHeight="1" x14ac:dyDescent="0.25">
      <c r="A104" s="257"/>
      <c r="B104" s="182"/>
      <c r="C104" s="182"/>
      <c r="D104" s="194"/>
      <c r="E104" s="194"/>
      <c r="F104" s="199"/>
      <c r="G104" s="178"/>
      <c r="H104" s="182"/>
      <c r="I104" s="185"/>
      <c r="J104" s="172"/>
      <c r="K104" s="24" t="s">
        <v>436</v>
      </c>
      <c r="L104" s="24" t="s">
        <v>123</v>
      </c>
      <c r="M104" s="178"/>
      <c r="N104" s="34" t="s">
        <v>583</v>
      </c>
      <c r="O104" s="77">
        <v>2.1700000000000001E-2</v>
      </c>
      <c r="P104" s="83" t="s">
        <v>584</v>
      </c>
      <c r="Q104" s="24" t="s">
        <v>76</v>
      </c>
      <c r="R104" s="24" t="s">
        <v>76</v>
      </c>
      <c r="S104" s="16" t="s">
        <v>585</v>
      </c>
      <c r="T104" s="63" t="s">
        <v>87</v>
      </c>
      <c r="U104" s="16" t="s">
        <v>585</v>
      </c>
      <c r="V104" s="62" t="s">
        <v>30</v>
      </c>
      <c r="W104" s="24" t="s">
        <v>581</v>
      </c>
      <c r="X104" s="27" t="s">
        <v>82</v>
      </c>
      <c r="Y104" s="24" t="s">
        <v>76</v>
      </c>
      <c r="Z104" s="24" t="s">
        <v>76</v>
      </c>
      <c r="AA104" s="61" t="s">
        <v>83</v>
      </c>
      <c r="AB104" s="52"/>
      <c r="AC104" s="52"/>
      <c r="AD104" s="51">
        <v>1</v>
      </c>
      <c r="AE104" s="43"/>
      <c r="AF104" s="52"/>
      <c r="AG104" s="51">
        <v>1</v>
      </c>
      <c r="AH104" s="52"/>
      <c r="AI104" s="43"/>
      <c r="AJ104" s="51">
        <v>1</v>
      </c>
      <c r="AK104" s="52"/>
      <c r="AL104" s="52"/>
      <c r="AM104" s="51">
        <v>1</v>
      </c>
      <c r="AN104" s="51">
        <v>4</v>
      </c>
      <c r="AO104" s="102">
        <v>1</v>
      </c>
      <c r="AP104" s="88">
        <v>1</v>
      </c>
      <c r="AQ104" s="88">
        <v>0.25</v>
      </c>
      <c r="AR104" s="88">
        <v>0.25</v>
      </c>
      <c r="AS104" s="88">
        <v>0.25</v>
      </c>
      <c r="AT104" s="88">
        <v>0.25</v>
      </c>
      <c r="AU104" s="26"/>
      <c r="AV104" s="26"/>
      <c r="AW104" s="26"/>
      <c r="AX104" s="26"/>
      <c r="AY104" s="26"/>
      <c r="AZ104" s="26"/>
      <c r="BA104" s="26"/>
      <c r="BB104" s="26"/>
      <c r="BC104" s="26"/>
      <c r="BD104" s="26"/>
      <c r="BE104" s="26"/>
      <c r="BF104" s="26"/>
      <c r="BG104" s="26"/>
      <c r="BH104" s="26"/>
      <c r="BI104" s="26"/>
      <c r="BJ104" s="26"/>
      <c r="BK104" s="26"/>
      <c r="BL104" s="26"/>
      <c r="BM104" s="102">
        <v>1</v>
      </c>
      <c r="BN104" s="94">
        <f>BO104+BP104+BQ104+BR104</f>
        <v>1</v>
      </c>
      <c r="BO104" s="88">
        <v>0.25</v>
      </c>
      <c r="BP104" s="88">
        <v>0.25</v>
      </c>
      <c r="BQ104" s="88">
        <v>0.25</v>
      </c>
      <c r="BR104" s="88">
        <v>0.25</v>
      </c>
      <c r="BS104" s="26"/>
      <c r="BT104" s="26"/>
      <c r="BU104" s="26"/>
      <c r="BV104" s="26"/>
      <c r="BW104" s="26"/>
      <c r="BX104" s="26"/>
      <c r="BY104" s="26"/>
      <c r="BZ104" s="26"/>
      <c r="CA104" s="26"/>
      <c r="CB104" s="26"/>
      <c r="CC104" s="26"/>
      <c r="CD104" s="26"/>
      <c r="CE104" s="26"/>
      <c r="CF104" s="26"/>
      <c r="CG104" s="26"/>
      <c r="CH104" s="26"/>
      <c r="CI104" s="26"/>
      <c r="CJ104" s="26"/>
      <c r="CK104" s="94">
        <f>1/1</f>
        <v>1</v>
      </c>
      <c r="CL104" s="101">
        <f>CK104</f>
        <v>1</v>
      </c>
      <c r="CM104" s="29"/>
    </row>
    <row r="105" spans="1:91" s="28" customFormat="1" ht="56.1" customHeight="1" x14ac:dyDescent="0.25">
      <c r="A105" s="257"/>
      <c r="B105" s="182"/>
      <c r="C105" s="182"/>
      <c r="D105" s="194"/>
      <c r="E105" s="194"/>
      <c r="F105" s="199"/>
      <c r="G105" s="178"/>
      <c r="H105" s="182"/>
      <c r="I105" s="185"/>
      <c r="J105" s="172"/>
      <c r="K105" s="24" t="s">
        <v>532</v>
      </c>
      <c r="L105" s="24" t="s">
        <v>123</v>
      </c>
      <c r="M105" s="178"/>
      <c r="N105" s="34" t="s">
        <v>586</v>
      </c>
      <c r="O105" s="77">
        <v>2.1700000000000001E-2</v>
      </c>
      <c r="P105" s="83" t="s">
        <v>587</v>
      </c>
      <c r="Q105" s="24" t="s">
        <v>76</v>
      </c>
      <c r="R105" s="24" t="s">
        <v>76</v>
      </c>
      <c r="S105" s="16" t="s">
        <v>588</v>
      </c>
      <c r="T105" s="63" t="s">
        <v>78</v>
      </c>
      <c r="U105" s="16" t="s">
        <v>589</v>
      </c>
      <c r="V105" s="62" t="s">
        <v>225</v>
      </c>
      <c r="W105" s="24" t="s">
        <v>418</v>
      </c>
      <c r="X105" s="24" t="s">
        <v>590</v>
      </c>
      <c r="Y105" s="24" t="s">
        <v>76</v>
      </c>
      <c r="Z105" s="24" t="s">
        <v>76</v>
      </c>
      <c r="AA105" s="61" t="s">
        <v>83</v>
      </c>
      <c r="AB105" s="52"/>
      <c r="AC105" s="52"/>
      <c r="AD105" s="43">
        <v>1</v>
      </c>
      <c r="AE105" s="43"/>
      <c r="AF105" s="52"/>
      <c r="AG105" s="43">
        <v>1</v>
      </c>
      <c r="AH105" s="52"/>
      <c r="AI105" s="43"/>
      <c r="AJ105" s="43">
        <v>1</v>
      </c>
      <c r="AK105" s="52"/>
      <c r="AL105" s="52"/>
      <c r="AM105" s="43">
        <v>1</v>
      </c>
      <c r="AN105" s="43">
        <v>1</v>
      </c>
      <c r="AO105" s="94">
        <f>8/8</f>
        <v>1</v>
      </c>
      <c r="AP105" s="101">
        <v>1</v>
      </c>
      <c r="AQ105" s="101">
        <v>0.25</v>
      </c>
      <c r="AR105" s="101">
        <v>0.25</v>
      </c>
      <c r="AS105" s="101">
        <v>0.25</v>
      </c>
      <c r="AT105" s="101">
        <v>0.25</v>
      </c>
      <c r="AU105" s="26"/>
      <c r="AV105" s="26"/>
      <c r="AW105" s="26"/>
      <c r="AX105" s="26"/>
      <c r="AY105" s="26"/>
      <c r="AZ105" s="26"/>
      <c r="BA105" s="26"/>
      <c r="BB105" s="26"/>
      <c r="BC105" s="26"/>
      <c r="BD105" s="26"/>
      <c r="BE105" s="26"/>
      <c r="BF105" s="26"/>
      <c r="BG105" s="26"/>
      <c r="BH105" s="26"/>
      <c r="BI105" s="26"/>
      <c r="BJ105" s="26"/>
      <c r="BK105" s="26"/>
      <c r="BL105" s="26"/>
      <c r="BM105" s="94">
        <f>8/8</f>
        <v>1</v>
      </c>
      <c r="BN105" s="94">
        <f>BO105+BP105+BQ105+BR105</f>
        <v>1</v>
      </c>
      <c r="BO105" s="101">
        <v>0.25</v>
      </c>
      <c r="BP105" s="101">
        <v>0.25</v>
      </c>
      <c r="BQ105" s="101">
        <v>0.25</v>
      </c>
      <c r="BR105" s="101">
        <v>0.25</v>
      </c>
      <c r="BS105" s="26"/>
      <c r="BT105" s="26"/>
      <c r="BU105" s="26"/>
      <c r="BV105" s="26"/>
      <c r="BW105" s="26"/>
      <c r="BX105" s="26"/>
      <c r="BY105" s="26"/>
      <c r="BZ105" s="26"/>
      <c r="CA105" s="26"/>
      <c r="CB105" s="26"/>
      <c r="CC105" s="26"/>
      <c r="CD105" s="26"/>
      <c r="CE105" s="26"/>
      <c r="CF105" s="26"/>
      <c r="CG105" s="26"/>
      <c r="CH105" s="26"/>
      <c r="CI105" s="26"/>
      <c r="CJ105" s="26"/>
      <c r="CK105" s="94">
        <f>8/8</f>
        <v>1</v>
      </c>
      <c r="CL105" s="101">
        <f>CK105</f>
        <v>1</v>
      </c>
      <c r="CM105" s="29"/>
    </row>
    <row r="106" spans="1:91" s="28" customFormat="1" ht="74.25" customHeight="1" x14ac:dyDescent="0.25">
      <c r="A106" s="257"/>
      <c r="B106" s="182"/>
      <c r="C106" s="182"/>
      <c r="D106" s="194"/>
      <c r="E106" s="194"/>
      <c r="F106" s="199"/>
      <c r="G106" s="178"/>
      <c r="H106" s="182"/>
      <c r="I106" s="185"/>
      <c r="J106" s="172"/>
      <c r="K106" s="24" t="s">
        <v>518</v>
      </c>
      <c r="L106" s="24" t="s">
        <v>123</v>
      </c>
      <c r="M106" s="178"/>
      <c r="N106" s="34" t="s">
        <v>591</v>
      </c>
      <c r="O106" s="77">
        <v>2.1700000000000001E-2</v>
      </c>
      <c r="P106" s="83" t="s">
        <v>592</v>
      </c>
      <c r="Q106" s="24" t="s">
        <v>76</v>
      </c>
      <c r="R106" s="24" t="s">
        <v>76</v>
      </c>
      <c r="S106" s="16" t="s">
        <v>593</v>
      </c>
      <c r="T106" s="63" t="s">
        <v>78</v>
      </c>
      <c r="U106" s="16" t="s">
        <v>594</v>
      </c>
      <c r="V106" s="62" t="s">
        <v>80</v>
      </c>
      <c r="W106" s="24" t="s">
        <v>523</v>
      </c>
      <c r="X106" s="24" t="s">
        <v>595</v>
      </c>
      <c r="Y106" s="24" t="s">
        <v>76</v>
      </c>
      <c r="Z106" s="24" t="s">
        <v>76</v>
      </c>
      <c r="AA106" s="61" t="s">
        <v>83</v>
      </c>
      <c r="AB106" s="52"/>
      <c r="AC106" s="52"/>
      <c r="AD106" s="43">
        <v>1</v>
      </c>
      <c r="AE106" s="43"/>
      <c r="AF106" s="52"/>
      <c r="AG106" s="43">
        <v>1</v>
      </c>
      <c r="AH106" s="52"/>
      <c r="AI106" s="43"/>
      <c r="AJ106" s="43">
        <v>1</v>
      </c>
      <c r="AK106" s="52"/>
      <c r="AL106" s="52"/>
      <c r="AM106" s="43">
        <v>1</v>
      </c>
      <c r="AN106" s="43">
        <v>1</v>
      </c>
      <c r="AO106" s="117">
        <v>1</v>
      </c>
      <c r="AP106" s="117">
        <v>1</v>
      </c>
      <c r="AQ106" s="116">
        <v>25</v>
      </c>
      <c r="AR106" s="116">
        <v>25</v>
      </c>
      <c r="AS106" s="116">
        <v>25</v>
      </c>
      <c r="AT106" s="116">
        <v>25</v>
      </c>
      <c r="AU106" s="26"/>
      <c r="AV106" s="26"/>
      <c r="AW106" s="26"/>
      <c r="AX106" s="26"/>
      <c r="AY106" s="26"/>
      <c r="AZ106" s="26"/>
      <c r="BA106" s="26"/>
      <c r="BB106" s="26"/>
      <c r="BC106" s="26"/>
      <c r="BD106" s="26"/>
      <c r="BE106" s="26"/>
      <c r="BF106" s="26"/>
      <c r="BG106" s="26"/>
      <c r="BH106" s="26"/>
      <c r="BI106" s="26"/>
      <c r="BJ106" s="26"/>
      <c r="BK106" s="26"/>
      <c r="BL106" s="26"/>
      <c r="BM106" s="94">
        <f>20/20</f>
        <v>1</v>
      </c>
      <c r="BN106" s="94">
        <f>BO106+BP106+BQ106+BR106</f>
        <v>1</v>
      </c>
      <c r="BO106" s="113">
        <v>0.25</v>
      </c>
      <c r="BP106" s="117">
        <v>0.25</v>
      </c>
      <c r="BQ106" s="113">
        <v>0.25</v>
      </c>
      <c r="BR106" s="117">
        <v>0.25</v>
      </c>
      <c r="BS106" s="26"/>
      <c r="BT106" s="26"/>
      <c r="BU106" s="26"/>
      <c r="BV106" s="26"/>
      <c r="BW106" s="26"/>
      <c r="BX106" s="26"/>
      <c r="BY106" s="26"/>
      <c r="BZ106" s="26"/>
      <c r="CA106" s="26"/>
      <c r="CB106" s="26"/>
      <c r="CC106" s="26"/>
      <c r="CD106" s="26"/>
      <c r="CE106" s="26"/>
      <c r="CF106" s="26"/>
      <c r="CG106" s="26"/>
      <c r="CH106" s="26"/>
      <c r="CI106" s="26"/>
      <c r="CJ106" s="26"/>
      <c r="CK106" s="94">
        <f>20/20</f>
        <v>1</v>
      </c>
      <c r="CL106" s="117">
        <f>CK106</f>
        <v>1</v>
      </c>
      <c r="CM106" s="29"/>
    </row>
    <row r="107" spans="1:91" s="28" customFormat="1" ht="74.25" customHeight="1" x14ac:dyDescent="0.25">
      <c r="A107" s="257"/>
      <c r="B107" s="182"/>
      <c r="C107" s="182"/>
      <c r="D107" s="194"/>
      <c r="E107" s="194"/>
      <c r="F107" s="199"/>
      <c r="G107" s="178"/>
      <c r="H107" s="182"/>
      <c r="I107" s="185"/>
      <c r="J107" s="172"/>
      <c r="K107" s="24" t="s">
        <v>518</v>
      </c>
      <c r="L107" s="24" t="s">
        <v>123</v>
      </c>
      <c r="M107" s="178"/>
      <c r="N107" s="37" t="s">
        <v>596</v>
      </c>
      <c r="O107" s="77">
        <v>2.1700000000000001E-2</v>
      </c>
      <c r="P107" s="86" t="s">
        <v>597</v>
      </c>
      <c r="Q107" s="25" t="s">
        <v>76</v>
      </c>
      <c r="R107" s="62" t="s">
        <v>76</v>
      </c>
      <c r="S107" s="37" t="s">
        <v>593</v>
      </c>
      <c r="T107" s="25" t="s">
        <v>78</v>
      </c>
      <c r="U107" s="75" t="s">
        <v>598</v>
      </c>
      <c r="V107" s="25" t="s">
        <v>80</v>
      </c>
      <c r="W107" s="62" t="s">
        <v>523</v>
      </c>
      <c r="X107" s="24" t="s">
        <v>599</v>
      </c>
      <c r="Y107" s="24" t="s">
        <v>76</v>
      </c>
      <c r="Z107" s="24" t="s">
        <v>76</v>
      </c>
      <c r="AA107" s="61" t="s">
        <v>89</v>
      </c>
      <c r="AB107" s="52"/>
      <c r="AC107" s="52"/>
      <c r="AD107" s="43"/>
      <c r="AE107" s="43"/>
      <c r="AF107" s="52"/>
      <c r="AG107" s="43">
        <v>0.45</v>
      </c>
      <c r="AH107" s="52"/>
      <c r="AI107" s="43"/>
      <c r="AJ107" s="43"/>
      <c r="AK107" s="52"/>
      <c r="AL107" s="52"/>
      <c r="AM107" s="43">
        <v>0.45</v>
      </c>
      <c r="AN107" s="68">
        <v>0.9</v>
      </c>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9"/>
    </row>
    <row r="108" spans="1:91" s="28" customFormat="1" ht="66.75" customHeight="1" x14ac:dyDescent="0.25">
      <c r="A108" s="257"/>
      <c r="B108" s="182"/>
      <c r="C108" s="182"/>
      <c r="D108" s="194"/>
      <c r="E108" s="194"/>
      <c r="F108" s="199"/>
      <c r="G108" s="178"/>
      <c r="H108" s="182"/>
      <c r="I108" s="185"/>
      <c r="J108" s="172"/>
      <c r="K108" s="24" t="s">
        <v>518</v>
      </c>
      <c r="L108" s="24" t="s">
        <v>123</v>
      </c>
      <c r="M108" s="178"/>
      <c r="N108" s="34" t="s">
        <v>600</v>
      </c>
      <c r="O108" s="77">
        <v>2.1700000000000001E-2</v>
      </c>
      <c r="P108" s="86" t="s">
        <v>601</v>
      </c>
      <c r="Q108" s="24" t="s">
        <v>76</v>
      </c>
      <c r="R108" s="24" t="s">
        <v>76</v>
      </c>
      <c r="S108" s="26" t="s">
        <v>593</v>
      </c>
      <c r="T108" s="62" t="s">
        <v>78</v>
      </c>
      <c r="U108" s="75" t="s">
        <v>602</v>
      </c>
      <c r="V108" s="62" t="s">
        <v>80</v>
      </c>
      <c r="W108" s="24" t="s">
        <v>523</v>
      </c>
      <c r="X108" s="24" t="s">
        <v>603</v>
      </c>
      <c r="Y108" s="24" t="s">
        <v>76</v>
      </c>
      <c r="Z108" s="24" t="s">
        <v>76</v>
      </c>
      <c r="AA108" s="61" t="s">
        <v>83</v>
      </c>
      <c r="AB108" s="52"/>
      <c r="AC108" s="52"/>
      <c r="AD108" s="43">
        <v>0.9</v>
      </c>
      <c r="AE108" s="43"/>
      <c r="AF108" s="52"/>
      <c r="AG108" s="43">
        <v>0.9</v>
      </c>
      <c r="AH108" s="52"/>
      <c r="AI108" s="43"/>
      <c r="AJ108" s="43">
        <v>0.9</v>
      </c>
      <c r="AK108" s="52"/>
      <c r="AL108" s="52"/>
      <c r="AM108" s="43">
        <v>0.9</v>
      </c>
      <c r="AN108" s="68">
        <v>0.9</v>
      </c>
      <c r="AO108" s="117">
        <v>0.96</v>
      </c>
      <c r="AP108" s="117">
        <v>1</v>
      </c>
      <c r="AQ108" s="117">
        <v>0.25</v>
      </c>
      <c r="AR108" s="117">
        <v>0.25</v>
      </c>
      <c r="AS108" s="117">
        <v>0.25</v>
      </c>
      <c r="AT108" s="117">
        <v>0.25</v>
      </c>
      <c r="AU108" s="26"/>
      <c r="AV108" s="26"/>
      <c r="AW108" s="26"/>
      <c r="AX108" s="26"/>
      <c r="AY108" s="26"/>
      <c r="AZ108" s="26"/>
      <c r="BA108" s="26"/>
      <c r="BB108" s="26"/>
      <c r="BC108" s="26"/>
      <c r="BD108" s="26"/>
      <c r="BE108" s="26"/>
      <c r="BF108" s="26"/>
      <c r="BG108" s="26"/>
      <c r="BH108" s="26"/>
      <c r="BI108" s="26"/>
      <c r="BJ108" s="26"/>
      <c r="BK108" s="26"/>
      <c r="BL108" s="26"/>
      <c r="BM108" s="120">
        <f>123/128</f>
        <v>0.9609375</v>
      </c>
      <c r="BN108" s="94">
        <f>BO108+BP108+BQ108+BR108</f>
        <v>1</v>
      </c>
      <c r="BO108" s="117">
        <v>0.25</v>
      </c>
      <c r="BP108" s="117">
        <v>0.25</v>
      </c>
      <c r="BQ108" s="117">
        <v>0.25</v>
      </c>
      <c r="BR108" s="117">
        <v>0.25</v>
      </c>
      <c r="BS108" s="26"/>
      <c r="BT108" s="26"/>
      <c r="BU108" s="26"/>
      <c r="BV108" s="26"/>
      <c r="BW108" s="26"/>
      <c r="BX108" s="26"/>
      <c r="BY108" s="26"/>
      <c r="BZ108" s="26"/>
      <c r="CA108" s="26"/>
      <c r="CB108" s="26"/>
      <c r="CC108" s="26"/>
      <c r="CD108" s="26"/>
      <c r="CE108" s="26"/>
      <c r="CF108" s="26"/>
      <c r="CG108" s="26"/>
      <c r="CH108" s="26"/>
      <c r="CI108" s="26"/>
      <c r="CJ108" s="26"/>
      <c r="CK108" s="121">
        <v>1</v>
      </c>
      <c r="CL108" s="117">
        <f>CK108</f>
        <v>1</v>
      </c>
      <c r="CM108" s="29"/>
    </row>
    <row r="109" spans="1:91" s="28" customFormat="1" ht="69.75" customHeight="1" x14ac:dyDescent="0.25">
      <c r="A109" s="257"/>
      <c r="B109" s="182"/>
      <c r="C109" s="182"/>
      <c r="D109" s="194"/>
      <c r="E109" s="194"/>
      <c r="F109" s="199"/>
      <c r="G109" s="178"/>
      <c r="H109" s="182"/>
      <c r="I109" s="185"/>
      <c r="J109" s="172"/>
      <c r="K109" s="24" t="s">
        <v>518</v>
      </c>
      <c r="L109" s="24" t="s">
        <v>123</v>
      </c>
      <c r="M109" s="178"/>
      <c r="N109" s="34" t="s">
        <v>604</v>
      </c>
      <c r="O109" s="77">
        <v>2.1700000000000001E-2</v>
      </c>
      <c r="P109" s="86" t="s">
        <v>605</v>
      </c>
      <c r="Q109" s="24" t="s">
        <v>76</v>
      </c>
      <c r="R109" s="24" t="s">
        <v>76</v>
      </c>
      <c r="S109" s="26" t="s">
        <v>593</v>
      </c>
      <c r="T109" s="62" t="s">
        <v>78</v>
      </c>
      <c r="U109" s="75" t="s">
        <v>602</v>
      </c>
      <c r="V109" s="62" t="s">
        <v>80</v>
      </c>
      <c r="W109" s="24" t="s">
        <v>523</v>
      </c>
      <c r="X109" s="24" t="s">
        <v>606</v>
      </c>
      <c r="Y109" s="24" t="s">
        <v>76</v>
      </c>
      <c r="Z109" s="24" t="s">
        <v>76</v>
      </c>
      <c r="AA109" s="61" t="s">
        <v>83</v>
      </c>
      <c r="AB109" s="52"/>
      <c r="AC109" s="52"/>
      <c r="AD109" s="43">
        <v>0.8</v>
      </c>
      <c r="AE109" s="43"/>
      <c r="AF109" s="52"/>
      <c r="AG109" s="43">
        <v>0.8</v>
      </c>
      <c r="AH109" s="52"/>
      <c r="AI109" s="43"/>
      <c r="AJ109" s="43">
        <v>0.8</v>
      </c>
      <c r="AK109" s="52"/>
      <c r="AL109" s="52"/>
      <c r="AM109" s="43">
        <v>0.8</v>
      </c>
      <c r="AN109" s="68">
        <v>0.8</v>
      </c>
      <c r="AO109" s="123">
        <v>1</v>
      </c>
      <c r="AP109" s="123">
        <v>1</v>
      </c>
      <c r="AQ109" s="122">
        <v>25</v>
      </c>
      <c r="AR109" s="122">
        <v>25</v>
      </c>
      <c r="AS109" s="122">
        <v>25</v>
      </c>
      <c r="AT109" s="122">
        <v>25</v>
      </c>
      <c r="AU109" s="26"/>
      <c r="AV109" s="26"/>
      <c r="AW109" s="26"/>
      <c r="AX109" s="26"/>
      <c r="AY109" s="26"/>
      <c r="AZ109" s="26"/>
      <c r="BA109" s="26"/>
      <c r="BB109" s="26"/>
      <c r="BC109" s="26"/>
      <c r="BD109" s="26"/>
      <c r="BE109" s="26"/>
      <c r="BF109" s="26"/>
      <c r="BG109" s="26"/>
      <c r="BH109" s="26"/>
      <c r="BI109" s="26"/>
      <c r="BJ109" s="26"/>
      <c r="BK109" s="26"/>
      <c r="BL109" s="26"/>
      <c r="BM109" s="94">
        <f>13/13</f>
        <v>1</v>
      </c>
      <c r="BN109" s="94">
        <f>BO109+BP109+BQ109+BR109</f>
        <v>1</v>
      </c>
      <c r="BO109" s="123">
        <v>0.25</v>
      </c>
      <c r="BP109" s="123">
        <v>0.25</v>
      </c>
      <c r="BQ109" s="123">
        <v>0.25</v>
      </c>
      <c r="BR109" s="123">
        <v>0.25</v>
      </c>
      <c r="BS109" s="26"/>
      <c r="BT109" s="26"/>
      <c r="BU109" s="26"/>
      <c r="BV109" s="26"/>
      <c r="BW109" s="26"/>
      <c r="BX109" s="26"/>
      <c r="BY109" s="26"/>
      <c r="BZ109" s="26"/>
      <c r="CA109" s="26"/>
      <c r="CB109" s="26"/>
      <c r="CC109" s="26"/>
      <c r="CD109" s="26"/>
      <c r="CE109" s="26"/>
      <c r="CF109" s="26"/>
      <c r="CG109" s="26"/>
      <c r="CH109" s="26"/>
      <c r="CI109" s="26"/>
      <c r="CJ109" s="26"/>
      <c r="CK109" s="94">
        <f>13/13</f>
        <v>1</v>
      </c>
      <c r="CL109" s="123">
        <f>CK109</f>
        <v>1</v>
      </c>
      <c r="CM109" s="29"/>
    </row>
    <row r="110" spans="1:91" s="28" customFormat="1" ht="72" customHeight="1" x14ac:dyDescent="0.25">
      <c r="A110" s="257"/>
      <c r="B110" s="182"/>
      <c r="C110" s="182"/>
      <c r="D110" s="194"/>
      <c r="E110" s="194"/>
      <c r="F110" s="199"/>
      <c r="G110" s="178"/>
      <c r="H110" s="182"/>
      <c r="I110" s="185"/>
      <c r="J110" s="172"/>
      <c r="K110" s="24" t="s">
        <v>518</v>
      </c>
      <c r="L110" s="24" t="s">
        <v>123</v>
      </c>
      <c r="M110" s="178"/>
      <c r="N110" s="34" t="s">
        <v>607</v>
      </c>
      <c r="O110" s="77">
        <v>2.1700000000000001E-2</v>
      </c>
      <c r="P110" s="84" t="s">
        <v>608</v>
      </c>
      <c r="Q110" s="24" t="s">
        <v>76</v>
      </c>
      <c r="R110" s="24" t="s">
        <v>76</v>
      </c>
      <c r="S110" s="26" t="s">
        <v>593</v>
      </c>
      <c r="T110" s="62" t="s">
        <v>78</v>
      </c>
      <c r="U110" s="75" t="s">
        <v>602</v>
      </c>
      <c r="V110" s="62" t="s">
        <v>80</v>
      </c>
      <c r="W110" s="24" t="s">
        <v>523</v>
      </c>
      <c r="X110" s="24" t="s">
        <v>609</v>
      </c>
      <c r="Y110" s="24" t="s">
        <v>76</v>
      </c>
      <c r="Z110" s="24" t="s">
        <v>76</v>
      </c>
      <c r="AA110" s="61" t="s">
        <v>83</v>
      </c>
      <c r="AB110" s="26"/>
      <c r="AC110" s="26"/>
      <c r="AD110" s="43">
        <v>0.9</v>
      </c>
      <c r="AE110" s="43"/>
      <c r="AF110" s="52"/>
      <c r="AG110" s="43">
        <v>0.9</v>
      </c>
      <c r="AH110" s="52"/>
      <c r="AI110" s="43"/>
      <c r="AJ110" s="43">
        <v>0.9</v>
      </c>
      <c r="AK110" s="52"/>
      <c r="AL110" s="52"/>
      <c r="AM110" s="43">
        <v>0.9</v>
      </c>
      <c r="AN110" s="68">
        <v>0.9</v>
      </c>
      <c r="AO110" s="118">
        <v>0.99399999999999999</v>
      </c>
      <c r="AP110" s="117">
        <v>1</v>
      </c>
      <c r="AQ110" s="116">
        <v>25</v>
      </c>
      <c r="AR110" s="116">
        <v>25</v>
      </c>
      <c r="AS110" s="116">
        <v>25</v>
      </c>
      <c r="AT110" s="116">
        <v>25</v>
      </c>
      <c r="AU110" s="26"/>
      <c r="AV110" s="26"/>
      <c r="AW110" s="26"/>
      <c r="AX110" s="26"/>
      <c r="AY110" s="26"/>
      <c r="AZ110" s="26"/>
      <c r="BA110" s="26"/>
      <c r="BB110" s="26"/>
      <c r="BC110" s="26"/>
      <c r="BD110" s="26"/>
      <c r="BE110" s="26"/>
      <c r="BF110" s="26"/>
      <c r="BG110" s="26"/>
      <c r="BH110" s="26"/>
      <c r="BI110" s="26"/>
      <c r="BJ110" s="26"/>
      <c r="BK110" s="26"/>
      <c r="BL110" s="26"/>
      <c r="BM110" s="120">
        <f>188/189</f>
        <v>0.99470899470899465</v>
      </c>
      <c r="BN110" s="94">
        <f>BO110+BP110+BQ110+BR110</f>
        <v>1</v>
      </c>
      <c r="BO110" s="117">
        <v>0.25</v>
      </c>
      <c r="BP110" s="117">
        <v>0.25</v>
      </c>
      <c r="BQ110" s="117">
        <v>0.25</v>
      </c>
      <c r="BR110" s="117">
        <v>0.25</v>
      </c>
      <c r="BS110" s="26"/>
      <c r="BT110" s="26"/>
      <c r="BU110" s="26"/>
      <c r="BV110" s="26"/>
      <c r="BW110" s="26"/>
      <c r="BX110" s="26"/>
      <c r="BY110" s="26"/>
      <c r="BZ110" s="26"/>
      <c r="CA110" s="26"/>
      <c r="CB110" s="26"/>
      <c r="CC110" s="26"/>
      <c r="CD110" s="26"/>
      <c r="CE110" s="26"/>
      <c r="CF110" s="26"/>
      <c r="CG110" s="26"/>
      <c r="CH110" s="26"/>
      <c r="CI110" s="26"/>
      <c r="CJ110" s="26"/>
      <c r="CK110" s="121">
        <v>1</v>
      </c>
      <c r="CL110" s="117">
        <f>CK110</f>
        <v>1</v>
      </c>
      <c r="CM110" s="29"/>
    </row>
    <row r="111" spans="1:91" s="28" customFormat="1" ht="69.75" customHeight="1" x14ac:dyDescent="0.25">
      <c r="A111" s="257"/>
      <c r="B111" s="182"/>
      <c r="C111" s="182"/>
      <c r="D111" s="194"/>
      <c r="E111" s="194"/>
      <c r="F111" s="199"/>
      <c r="G111" s="178"/>
      <c r="H111" s="182"/>
      <c r="I111" s="185"/>
      <c r="J111" s="172"/>
      <c r="K111" s="24" t="s">
        <v>518</v>
      </c>
      <c r="L111" s="24" t="s">
        <v>123</v>
      </c>
      <c r="M111" s="178"/>
      <c r="N111" s="34" t="s">
        <v>610</v>
      </c>
      <c r="O111" s="77">
        <v>2.1700000000000001E-2</v>
      </c>
      <c r="P111" s="84" t="s">
        <v>611</v>
      </c>
      <c r="Q111" s="24" t="s">
        <v>76</v>
      </c>
      <c r="R111" s="24" t="s">
        <v>76</v>
      </c>
      <c r="S111" s="26" t="s">
        <v>593</v>
      </c>
      <c r="T111" s="62" t="s">
        <v>78</v>
      </c>
      <c r="U111" s="75" t="s">
        <v>612</v>
      </c>
      <c r="V111" s="62" t="s">
        <v>80</v>
      </c>
      <c r="W111" s="24" t="s">
        <v>523</v>
      </c>
      <c r="X111" s="24" t="s">
        <v>613</v>
      </c>
      <c r="Y111" s="24" t="s">
        <v>76</v>
      </c>
      <c r="Z111" s="24" t="s">
        <v>76</v>
      </c>
      <c r="AA111" s="61" t="s">
        <v>83</v>
      </c>
      <c r="AB111" s="26"/>
      <c r="AC111" s="26"/>
      <c r="AD111" s="68">
        <v>0.2</v>
      </c>
      <c r="AE111" s="24"/>
      <c r="AF111" s="24"/>
      <c r="AG111" s="68">
        <v>0.2</v>
      </c>
      <c r="AH111" s="24"/>
      <c r="AI111" s="24"/>
      <c r="AJ111" s="68">
        <v>0.2</v>
      </c>
      <c r="AK111" s="24"/>
      <c r="AL111" s="24"/>
      <c r="AM111" s="68">
        <v>0.2</v>
      </c>
      <c r="AN111" s="68">
        <v>0.2</v>
      </c>
      <c r="AO111" s="119">
        <v>0.20499999999999999</v>
      </c>
      <c r="AP111" s="117">
        <v>1</v>
      </c>
      <c r="AQ111" s="116">
        <v>25</v>
      </c>
      <c r="AR111" s="116">
        <v>25</v>
      </c>
      <c r="AS111" s="116">
        <v>25</v>
      </c>
      <c r="AT111" s="116">
        <v>25</v>
      </c>
      <c r="AU111" s="26"/>
      <c r="AV111" s="26"/>
      <c r="AW111" s="26"/>
      <c r="AX111" s="26"/>
      <c r="AY111" s="26"/>
      <c r="AZ111" s="26"/>
      <c r="BA111" s="26"/>
      <c r="BB111" s="26"/>
      <c r="BC111" s="26"/>
      <c r="BD111" s="26"/>
      <c r="BE111" s="26"/>
      <c r="BF111" s="26"/>
      <c r="BG111" s="26"/>
      <c r="BH111" s="26"/>
      <c r="BI111" s="26"/>
      <c r="BJ111" s="26"/>
      <c r="BK111" s="26"/>
      <c r="BL111" s="26"/>
      <c r="BM111" s="120">
        <f>17/83</f>
        <v>0.20481927710843373</v>
      </c>
      <c r="BN111" s="94">
        <f>BO111+BP111+BQ111+BR111</f>
        <v>1</v>
      </c>
      <c r="BO111" s="117">
        <v>0.25</v>
      </c>
      <c r="BP111" s="117">
        <v>0.25</v>
      </c>
      <c r="BQ111" s="117">
        <v>0.25</v>
      </c>
      <c r="BR111" s="117">
        <v>0.25</v>
      </c>
      <c r="BS111" s="26"/>
      <c r="BT111" s="26"/>
      <c r="BU111" s="26"/>
      <c r="BV111" s="26"/>
      <c r="BW111" s="26"/>
      <c r="BX111" s="26"/>
      <c r="BY111" s="26"/>
      <c r="BZ111" s="26"/>
      <c r="CA111" s="26"/>
      <c r="CB111" s="26"/>
      <c r="CC111" s="26"/>
      <c r="CD111" s="26"/>
      <c r="CE111" s="26"/>
      <c r="CF111" s="26"/>
      <c r="CG111" s="26"/>
      <c r="CH111" s="26"/>
      <c r="CI111" s="26"/>
      <c r="CJ111" s="26"/>
      <c r="CK111" s="117">
        <v>1</v>
      </c>
      <c r="CL111" s="117">
        <f>CK111</f>
        <v>1</v>
      </c>
      <c r="CM111" s="29"/>
    </row>
    <row r="112" spans="1:91" s="28" customFormat="1" ht="56.1" customHeight="1" x14ac:dyDescent="0.25">
      <c r="A112" s="257"/>
      <c r="B112" s="182"/>
      <c r="C112" s="182"/>
      <c r="D112" s="194"/>
      <c r="E112" s="194"/>
      <c r="F112" s="199"/>
      <c r="G112" s="178"/>
      <c r="H112" s="182"/>
      <c r="I112" s="185"/>
      <c r="J112" s="172"/>
      <c r="K112" s="24" t="s">
        <v>487</v>
      </c>
      <c r="L112" s="24" t="s">
        <v>123</v>
      </c>
      <c r="M112" s="178"/>
      <c r="N112" s="34" t="s">
        <v>614</v>
      </c>
      <c r="O112" s="77">
        <v>2.1700000000000001E-2</v>
      </c>
      <c r="P112" s="83" t="s">
        <v>615</v>
      </c>
      <c r="Q112" s="24" t="s">
        <v>76</v>
      </c>
      <c r="R112" s="24" t="s">
        <v>76</v>
      </c>
      <c r="S112" s="16" t="s">
        <v>616</v>
      </c>
      <c r="T112" s="62" t="s">
        <v>78</v>
      </c>
      <c r="U112" s="16" t="s">
        <v>617</v>
      </c>
      <c r="V112" s="62" t="s">
        <v>225</v>
      </c>
      <c r="W112" s="24" t="s">
        <v>311</v>
      </c>
      <c r="X112" s="27" t="s">
        <v>82</v>
      </c>
      <c r="Y112" s="24" t="s">
        <v>76</v>
      </c>
      <c r="Z112" s="24" t="s">
        <v>76</v>
      </c>
      <c r="AA112" s="26" t="s">
        <v>499</v>
      </c>
      <c r="AB112" s="24"/>
      <c r="AC112" s="24"/>
      <c r="AD112" s="24"/>
      <c r="AE112" s="68">
        <v>0.75</v>
      </c>
      <c r="AF112" s="24"/>
      <c r="AG112" s="24"/>
      <c r="AH112" s="24"/>
      <c r="AI112" s="68">
        <v>0.8</v>
      </c>
      <c r="AJ112" s="24"/>
      <c r="AK112" s="24"/>
      <c r="AL112" s="24"/>
      <c r="AM112" s="68">
        <v>0.8</v>
      </c>
      <c r="AN112" s="68">
        <v>0.8</v>
      </c>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9"/>
    </row>
    <row r="113" spans="1:91" s="28" customFormat="1" ht="64.5" customHeight="1" x14ac:dyDescent="0.25">
      <c r="A113" s="257"/>
      <c r="B113" s="182"/>
      <c r="C113" s="182"/>
      <c r="D113" s="194"/>
      <c r="E113" s="194"/>
      <c r="F113" s="199"/>
      <c r="G113" s="178"/>
      <c r="H113" s="182"/>
      <c r="I113" s="180"/>
      <c r="J113" s="173"/>
      <c r="K113" s="24" t="s">
        <v>513</v>
      </c>
      <c r="L113" s="24" t="s">
        <v>123</v>
      </c>
      <c r="M113" s="178"/>
      <c r="N113" s="34" t="s">
        <v>618</v>
      </c>
      <c r="O113" s="77">
        <v>2.1700000000000001E-2</v>
      </c>
      <c r="P113" s="83" t="s">
        <v>619</v>
      </c>
      <c r="Q113" s="24" t="s">
        <v>76</v>
      </c>
      <c r="R113" s="24" t="s">
        <v>76</v>
      </c>
      <c r="S113" s="16" t="s">
        <v>620</v>
      </c>
      <c r="T113" s="63" t="s">
        <v>78</v>
      </c>
      <c r="U113" s="16" t="s">
        <v>621</v>
      </c>
      <c r="V113" s="62" t="s">
        <v>225</v>
      </c>
      <c r="W113" s="24" t="s">
        <v>622</v>
      </c>
      <c r="X113" s="27" t="s">
        <v>82</v>
      </c>
      <c r="Y113" s="24" t="s">
        <v>76</v>
      </c>
      <c r="Z113" s="24" t="s">
        <v>76</v>
      </c>
      <c r="AA113" s="24" t="s">
        <v>83</v>
      </c>
      <c r="AB113" s="52"/>
      <c r="AC113" s="52"/>
      <c r="AD113" s="43">
        <v>0.38</v>
      </c>
      <c r="AE113" s="43"/>
      <c r="AF113" s="43"/>
      <c r="AG113" s="43">
        <v>0.3</v>
      </c>
      <c r="AH113" s="43"/>
      <c r="AI113" s="43"/>
      <c r="AJ113" s="43">
        <v>0.23</v>
      </c>
      <c r="AK113" s="43"/>
      <c r="AL113" s="43"/>
      <c r="AM113" s="43">
        <v>0.09</v>
      </c>
      <c r="AN113" s="43">
        <f>AD113+AG113+AJ113+AM113</f>
        <v>0.99999999999999989</v>
      </c>
      <c r="AO113" s="139">
        <f>39/101</f>
        <v>0.38613861386138615</v>
      </c>
      <c r="AP113" s="123">
        <v>1</v>
      </c>
      <c r="AQ113" s="123">
        <v>0.25</v>
      </c>
      <c r="AR113" s="123">
        <v>0.25</v>
      </c>
      <c r="AS113" s="123">
        <v>0.25</v>
      </c>
      <c r="AT113" s="123">
        <v>0.25</v>
      </c>
      <c r="AU113" s="26"/>
      <c r="AV113" s="26"/>
      <c r="AW113" s="26"/>
      <c r="AX113" s="26"/>
      <c r="AY113" s="26"/>
      <c r="AZ113" s="26"/>
      <c r="BA113" s="26"/>
      <c r="BB113" s="26"/>
      <c r="BC113" s="26"/>
      <c r="BD113" s="26"/>
      <c r="BE113" s="26"/>
      <c r="BF113" s="26"/>
      <c r="BG113" s="26"/>
      <c r="BH113" s="26"/>
      <c r="BI113" s="26"/>
      <c r="BJ113" s="26"/>
      <c r="BK113" s="26"/>
      <c r="BL113" s="26"/>
      <c r="BM113" s="139">
        <f>39/101</f>
        <v>0.38613861386138615</v>
      </c>
      <c r="BN113" s="94">
        <f>BO113+BP113+BQ113+BR113</f>
        <v>1</v>
      </c>
      <c r="BO113" s="123">
        <v>0.25</v>
      </c>
      <c r="BP113" s="123">
        <v>0.25</v>
      </c>
      <c r="BQ113" s="123">
        <v>0.25</v>
      </c>
      <c r="BR113" s="123">
        <v>0.25</v>
      </c>
      <c r="BS113" s="26"/>
      <c r="BT113" s="26"/>
      <c r="BU113" s="26"/>
      <c r="BV113" s="26"/>
      <c r="BW113" s="26"/>
      <c r="BX113" s="26"/>
      <c r="BY113" s="26"/>
      <c r="BZ113" s="26"/>
      <c r="CA113" s="26"/>
      <c r="CB113" s="26"/>
      <c r="CC113" s="26"/>
      <c r="CD113" s="26"/>
      <c r="CE113" s="26"/>
      <c r="CF113" s="26"/>
      <c r="CG113" s="26"/>
      <c r="CH113" s="26"/>
      <c r="CI113" s="26"/>
      <c r="CJ113" s="26"/>
      <c r="CK113" s="139">
        <f>39/101</f>
        <v>0.38613861386138615</v>
      </c>
      <c r="CL113" s="113">
        <v>1</v>
      </c>
      <c r="CM113" s="29"/>
    </row>
    <row r="114" spans="1:91" s="28" customFormat="1" ht="56.1" customHeight="1" x14ac:dyDescent="0.25">
      <c r="A114" s="257"/>
      <c r="B114" s="182"/>
      <c r="C114" s="182"/>
      <c r="D114" s="194"/>
      <c r="E114" s="194"/>
      <c r="F114" s="265"/>
      <c r="G114" s="177">
        <v>0.1</v>
      </c>
      <c r="H114" s="182"/>
      <c r="I114" s="184" t="s">
        <v>623</v>
      </c>
      <c r="J114" s="171" t="s">
        <v>71</v>
      </c>
      <c r="K114" s="24" t="s">
        <v>624</v>
      </c>
      <c r="L114" s="25" t="s">
        <v>73</v>
      </c>
      <c r="M114" s="177">
        <v>1</v>
      </c>
      <c r="N114" s="34" t="s">
        <v>625</v>
      </c>
      <c r="O114" s="68">
        <v>0.5</v>
      </c>
      <c r="P114" s="16" t="s">
        <v>626</v>
      </c>
      <c r="Q114" s="24" t="s">
        <v>76</v>
      </c>
      <c r="R114" s="24" t="s">
        <v>76</v>
      </c>
      <c r="S114" s="16" t="s">
        <v>627</v>
      </c>
      <c r="T114" s="23" t="s">
        <v>87</v>
      </c>
      <c r="U114" s="16" t="s">
        <v>627</v>
      </c>
      <c r="V114" s="62" t="s">
        <v>30</v>
      </c>
      <c r="W114" s="25" t="s">
        <v>81</v>
      </c>
      <c r="X114" s="27" t="s">
        <v>82</v>
      </c>
      <c r="Y114" s="24" t="s">
        <v>76</v>
      </c>
      <c r="Z114" s="24" t="s">
        <v>76</v>
      </c>
      <c r="AA114" s="61" t="s">
        <v>83</v>
      </c>
      <c r="AB114" s="24"/>
      <c r="AC114" s="24"/>
      <c r="AD114" s="24">
        <v>1</v>
      </c>
      <c r="AE114" s="24"/>
      <c r="AF114" s="24"/>
      <c r="AG114" s="24">
        <v>1</v>
      </c>
      <c r="AH114" s="24"/>
      <c r="AI114" s="24"/>
      <c r="AJ114" s="24">
        <v>1</v>
      </c>
      <c r="AK114" s="24"/>
      <c r="AL114" s="24"/>
      <c r="AM114" s="24">
        <v>1</v>
      </c>
      <c r="AN114" s="24">
        <v>4</v>
      </c>
      <c r="AO114" s="102">
        <v>1</v>
      </c>
      <c r="AP114" s="101">
        <v>1</v>
      </c>
      <c r="AQ114" s="101">
        <v>0.25</v>
      </c>
      <c r="AR114" s="101">
        <v>0.25</v>
      </c>
      <c r="AS114" s="101">
        <v>0.25</v>
      </c>
      <c r="AT114" s="101">
        <v>0.25</v>
      </c>
      <c r="AU114" s="26"/>
      <c r="AV114" s="26"/>
      <c r="AW114" s="26"/>
      <c r="AX114" s="26"/>
      <c r="AY114" s="26"/>
      <c r="AZ114" s="26"/>
      <c r="BA114" s="26"/>
      <c r="BB114" s="26"/>
      <c r="BC114" s="26"/>
      <c r="BD114" s="26"/>
      <c r="BE114" s="26"/>
      <c r="BF114" s="26"/>
      <c r="BG114" s="26"/>
      <c r="BH114" s="26"/>
      <c r="BI114" s="26"/>
      <c r="BJ114" s="26"/>
      <c r="BK114" s="26"/>
      <c r="BL114" s="26"/>
      <c r="BM114" s="102">
        <v>1</v>
      </c>
      <c r="BN114" s="94">
        <f>BO114+BP114+BQ114+BR114</f>
        <v>1</v>
      </c>
      <c r="BO114" s="101">
        <v>0.25</v>
      </c>
      <c r="BP114" s="101">
        <v>0.25</v>
      </c>
      <c r="BQ114" s="101">
        <v>0.25</v>
      </c>
      <c r="BR114" s="101">
        <v>0.25</v>
      </c>
      <c r="BS114" s="26"/>
      <c r="BT114" s="26"/>
      <c r="BU114" s="26"/>
      <c r="BV114" s="26"/>
      <c r="BW114" s="26"/>
      <c r="BX114" s="26"/>
      <c r="BY114" s="26"/>
      <c r="BZ114" s="26"/>
      <c r="CA114" s="26"/>
      <c r="CB114" s="26"/>
      <c r="CC114" s="26"/>
      <c r="CD114" s="26"/>
      <c r="CE114" s="26"/>
      <c r="CF114" s="26"/>
      <c r="CG114" s="26"/>
      <c r="CH114" s="26"/>
      <c r="CI114" s="26"/>
      <c r="CJ114" s="26"/>
      <c r="CK114" s="94">
        <f>1/1</f>
        <v>1</v>
      </c>
      <c r="CL114" s="101">
        <f>CK114</f>
        <v>1</v>
      </c>
      <c r="CM114" s="29"/>
    </row>
    <row r="115" spans="1:91" s="28" customFormat="1" ht="56.1" customHeight="1" x14ac:dyDescent="0.25">
      <c r="A115" s="257"/>
      <c r="B115" s="182"/>
      <c r="C115" s="182"/>
      <c r="D115" s="194"/>
      <c r="E115" s="194"/>
      <c r="F115" s="199"/>
      <c r="G115" s="178"/>
      <c r="H115" s="182"/>
      <c r="I115" s="184"/>
      <c r="J115" s="173"/>
      <c r="K115" s="24" t="s">
        <v>628</v>
      </c>
      <c r="L115" s="25" t="s">
        <v>73</v>
      </c>
      <c r="M115" s="178"/>
      <c r="N115" s="34" t="s">
        <v>629</v>
      </c>
      <c r="O115" s="68">
        <v>0.5</v>
      </c>
      <c r="P115" s="16" t="s">
        <v>630</v>
      </c>
      <c r="Q115" s="24" t="s">
        <v>76</v>
      </c>
      <c r="R115" s="24" t="s">
        <v>76</v>
      </c>
      <c r="S115" s="16" t="s">
        <v>631</v>
      </c>
      <c r="T115" s="62" t="s">
        <v>78</v>
      </c>
      <c r="U115" s="16" t="s">
        <v>632</v>
      </c>
      <c r="V115" s="25" t="s">
        <v>80</v>
      </c>
      <c r="W115" s="24" t="s">
        <v>306</v>
      </c>
      <c r="X115" s="27" t="s">
        <v>82</v>
      </c>
      <c r="Y115" s="24" t="s">
        <v>76</v>
      </c>
      <c r="Z115" s="24" t="s">
        <v>76</v>
      </c>
      <c r="AA115" s="61" t="s">
        <v>89</v>
      </c>
      <c r="AB115" s="27"/>
      <c r="AC115" s="27"/>
      <c r="AD115" s="51"/>
      <c r="AE115" s="27"/>
      <c r="AF115" s="27"/>
      <c r="AG115" s="57">
        <v>1</v>
      </c>
      <c r="AH115" s="57"/>
      <c r="AI115" s="57"/>
      <c r="AJ115" s="57"/>
      <c r="AK115" s="57"/>
      <c r="AL115" s="57"/>
      <c r="AM115" s="57">
        <v>1</v>
      </c>
      <c r="AN115" s="58">
        <v>1</v>
      </c>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9"/>
    </row>
    <row r="116" spans="1:91" s="28" customFormat="1" ht="56.1" customHeight="1" x14ac:dyDescent="0.25">
      <c r="A116" s="257"/>
      <c r="B116" s="182"/>
      <c r="C116" s="182"/>
      <c r="D116" s="194"/>
      <c r="E116" s="194"/>
      <c r="F116" s="265"/>
      <c r="G116" s="177">
        <v>0.1</v>
      </c>
      <c r="H116" s="182"/>
      <c r="I116" s="179" t="s">
        <v>633</v>
      </c>
      <c r="J116" s="171" t="s">
        <v>71</v>
      </c>
      <c r="K116" s="24" t="s">
        <v>634</v>
      </c>
      <c r="L116" s="25" t="s">
        <v>635</v>
      </c>
      <c r="M116" s="177">
        <v>1</v>
      </c>
      <c r="N116" s="16" t="s">
        <v>636</v>
      </c>
      <c r="O116" s="68">
        <v>0.5</v>
      </c>
      <c r="P116" s="16" t="s">
        <v>637</v>
      </c>
      <c r="Q116" s="24" t="s">
        <v>76</v>
      </c>
      <c r="R116" s="24" t="s">
        <v>76</v>
      </c>
      <c r="S116" s="16" t="s">
        <v>638</v>
      </c>
      <c r="T116" s="23" t="s">
        <v>87</v>
      </c>
      <c r="U116" s="16" t="s">
        <v>639</v>
      </c>
      <c r="V116" s="25" t="s">
        <v>30</v>
      </c>
      <c r="W116" s="25" t="s">
        <v>157</v>
      </c>
      <c r="X116" s="27" t="s">
        <v>82</v>
      </c>
      <c r="Y116" s="24" t="s">
        <v>76</v>
      </c>
      <c r="Z116" s="24" t="s">
        <v>76</v>
      </c>
      <c r="AA116" s="27" t="s">
        <v>142</v>
      </c>
      <c r="AB116" s="27"/>
      <c r="AC116" s="27"/>
      <c r="AD116" s="51">
        <v>1</v>
      </c>
      <c r="AE116" s="27"/>
      <c r="AF116" s="27"/>
      <c r="AG116" s="43"/>
      <c r="AH116" s="27"/>
      <c r="AI116" s="27"/>
      <c r="AJ116" s="43"/>
      <c r="AK116" s="27"/>
      <c r="AL116" s="27"/>
      <c r="AM116" s="51"/>
      <c r="AN116" s="53">
        <v>1</v>
      </c>
      <c r="AO116" s="147">
        <v>1</v>
      </c>
      <c r="AP116" s="145">
        <v>1</v>
      </c>
      <c r="AQ116" s="145">
        <v>0.25</v>
      </c>
      <c r="AR116" s="145">
        <v>0.25</v>
      </c>
      <c r="AS116" s="145">
        <v>0.25</v>
      </c>
      <c r="AT116" s="145">
        <v>0.25</v>
      </c>
      <c r="AU116" s="26"/>
      <c r="AV116" s="26"/>
      <c r="AW116" s="26"/>
      <c r="AX116" s="26"/>
      <c r="AY116" s="26"/>
      <c r="AZ116" s="26"/>
      <c r="BA116" s="26"/>
      <c r="BB116" s="26"/>
      <c r="BC116" s="26"/>
      <c r="BD116" s="26"/>
      <c r="BE116" s="26"/>
      <c r="BF116" s="26"/>
      <c r="BG116" s="26"/>
      <c r="BH116" s="26"/>
      <c r="BI116" s="26"/>
      <c r="BJ116" s="26"/>
      <c r="BK116" s="26"/>
      <c r="BL116" s="26"/>
      <c r="BM116" s="147">
        <v>1</v>
      </c>
      <c r="BN116" s="143">
        <f>BO116+BP116+BQ116+BR116</f>
        <v>1</v>
      </c>
      <c r="BO116" s="145">
        <v>0.25</v>
      </c>
      <c r="BP116" s="145">
        <v>0.25</v>
      </c>
      <c r="BQ116" s="145">
        <v>0.25</v>
      </c>
      <c r="BR116" s="145">
        <v>0.25</v>
      </c>
      <c r="BS116" s="26"/>
      <c r="BT116" s="26"/>
      <c r="BU116" s="26"/>
      <c r="BV116" s="26"/>
      <c r="BW116" s="26"/>
      <c r="BX116" s="26"/>
      <c r="BY116" s="26"/>
      <c r="BZ116" s="26"/>
      <c r="CA116" s="26"/>
      <c r="CB116" s="26"/>
      <c r="CC116" s="26"/>
      <c r="CD116" s="26"/>
      <c r="CE116" s="26"/>
      <c r="CF116" s="26"/>
      <c r="CG116" s="26"/>
      <c r="CH116" s="26"/>
      <c r="CI116" s="26"/>
      <c r="CJ116" s="26"/>
      <c r="CK116" s="143">
        <f>1/1</f>
        <v>1</v>
      </c>
      <c r="CL116" s="143">
        <f>CK116</f>
        <v>1</v>
      </c>
      <c r="CM116" s="29"/>
    </row>
    <row r="117" spans="1:91" s="28" customFormat="1" ht="63.75" customHeight="1" x14ac:dyDescent="0.25">
      <c r="A117" s="258"/>
      <c r="B117" s="183"/>
      <c r="C117" s="183"/>
      <c r="D117" s="194"/>
      <c r="E117" s="194"/>
      <c r="F117" s="199"/>
      <c r="G117" s="178"/>
      <c r="H117" s="183"/>
      <c r="I117" s="180"/>
      <c r="J117" s="173"/>
      <c r="K117" s="24" t="s">
        <v>640</v>
      </c>
      <c r="L117" s="25" t="s">
        <v>123</v>
      </c>
      <c r="M117" s="178"/>
      <c r="N117" s="16" t="s">
        <v>641</v>
      </c>
      <c r="O117" s="68">
        <v>0.5</v>
      </c>
      <c r="P117" s="16" t="s">
        <v>642</v>
      </c>
      <c r="Q117" s="24" t="s">
        <v>76</v>
      </c>
      <c r="R117" s="24" t="s">
        <v>76</v>
      </c>
      <c r="S117" s="16" t="s">
        <v>643</v>
      </c>
      <c r="T117" s="23" t="s">
        <v>87</v>
      </c>
      <c r="U117" s="16" t="s">
        <v>644</v>
      </c>
      <c r="V117" s="25" t="s">
        <v>30</v>
      </c>
      <c r="W117" s="25" t="s">
        <v>418</v>
      </c>
      <c r="X117" s="27" t="s">
        <v>82</v>
      </c>
      <c r="Y117" s="24" t="s">
        <v>76</v>
      </c>
      <c r="Z117" s="24" t="s">
        <v>76</v>
      </c>
      <c r="AA117" s="27" t="s">
        <v>142</v>
      </c>
      <c r="AB117" s="27"/>
      <c r="AC117" s="27"/>
      <c r="AD117" s="43"/>
      <c r="AE117" s="27"/>
      <c r="AF117" s="27"/>
      <c r="AG117" s="43"/>
      <c r="AH117" s="27">
        <v>1</v>
      </c>
      <c r="AI117" s="27"/>
      <c r="AJ117" s="43"/>
      <c r="AK117" s="27"/>
      <c r="AL117" s="27"/>
      <c r="AM117" s="65"/>
      <c r="AN117" s="27">
        <v>1</v>
      </c>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9"/>
    </row>
    <row r="118" spans="1:91" s="30" customFormat="1" ht="23.1" customHeight="1" x14ac:dyDescent="0.2">
      <c r="A118" s="227" t="s">
        <v>645</v>
      </c>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8"/>
    </row>
    <row r="119" spans="1:91" s="31" customFormat="1" ht="30.95" customHeight="1" x14ac:dyDescent="0.2">
      <c r="A119" s="229" t="s">
        <v>646</v>
      </c>
      <c r="B119" s="229"/>
      <c r="C119" s="229"/>
      <c r="D119" s="229"/>
      <c r="E119" s="229"/>
      <c r="F119" s="229"/>
      <c r="G119" s="229"/>
      <c r="H119" s="229"/>
      <c r="I119" s="229"/>
      <c r="J119" s="229"/>
      <c r="K119" s="229"/>
      <c r="L119" s="229"/>
      <c r="M119" s="229"/>
      <c r="N119" s="230" t="s">
        <v>647</v>
      </c>
      <c r="O119" s="230"/>
      <c r="P119" s="230"/>
      <c r="Q119" s="230"/>
      <c r="R119" s="230"/>
      <c r="S119" s="230"/>
      <c r="T119" s="230"/>
      <c r="U119" s="230"/>
      <c r="V119" s="230"/>
      <c r="W119" s="230"/>
      <c r="X119" s="231" t="s">
        <v>648</v>
      </c>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c r="CJ119" s="232"/>
      <c r="CK119" s="232"/>
      <c r="CL119" s="232"/>
      <c r="CM119" s="232"/>
    </row>
    <row r="120" spans="1:91" s="3" customFormat="1" x14ac:dyDescent="0.2">
      <c r="A120" s="233" t="s">
        <v>649</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234"/>
      <c r="CC120" s="234"/>
      <c r="CD120" s="234"/>
      <c r="CE120" s="234"/>
      <c r="CF120" s="234"/>
      <c r="CG120" s="234"/>
      <c r="CH120" s="234"/>
      <c r="CI120" s="234"/>
      <c r="CJ120" s="234"/>
      <c r="CK120" s="234"/>
      <c r="CL120" s="234"/>
      <c r="CM120" s="234"/>
    </row>
    <row r="121" spans="1:91" s="3" customFormat="1" ht="15.75" customHeight="1" x14ac:dyDescent="0.25">
      <c r="A121" s="235" t="s">
        <v>650</v>
      </c>
      <c r="B121" s="236"/>
      <c r="C121" s="236"/>
      <c r="D121" s="236"/>
      <c r="E121" s="236"/>
      <c r="F121" s="236"/>
      <c r="G121" s="236"/>
      <c r="H121" s="236"/>
      <c r="I121" s="236"/>
      <c r="J121" s="236"/>
      <c r="K121" s="236"/>
      <c r="L121" s="236"/>
      <c r="M121" s="237"/>
      <c r="N121" s="238" t="s">
        <v>651</v>
      </c>
      <c r="O121" s="238"/>
      <c r="P121" s="238"/>
      <c r="Q121" s="238"/>
      <c r="R121" s="238"/>
      <c r="S121" s="238"/>
      <c r="T121" s="238"/>
      <c r="U121" s="238"/>
      <c r="V121" s="239" t="s">
        <v>652</v>
      </c>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8" t="s">
        <v>653</v>
      </c>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35"/>
    </row>
    <row r="122" spans="1:91" s="3" customFormat="1" ht="24" customHeight="1" x14ac:dyDescent="0.25">
      <c r="A122" s="223">
        <v>9</v>
      </c>
      <c r="B122" s="224"/>
      <c r="C122" s="224"/>
      <c r="D122" s="224"/>
      <c r="E122" s="224"/>
      <c r="F122" s="224"/>
      <c r="G122" s="224"/>
      <c r="H122" s="224"/>
      <c r="I122" s="224"/>
      <c r="J122" s="224"/>
      <c r="K122" s="224"/>
      <c r="L122" s="224"/>
      <c r="M122" s="225"/>
      <c r="N122" s="226" t="s">
        <v>654</v>
      </c>
      <c r="O122" s="226"/>
      <c r="P122" s="226"/>
      <c r="Q122" s="226"/>
      <c r="R122" s="226"/>
      <c r="S122" s="226"/>
      <c r="T122" s="226"/>
      <c r="U122" s="226"/>
      <c r="V122" s="215" t="s">
        <v>655</v>
      </c>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7">
        <v>10</v>
      </c>
      <c r="BD122" s="217"/>
      <c r="BE122" s="217"/>
      <c r="BF122" s="217"/>
      <c r="BG122" s="217"/>
      <c r="BH122" s="217"/>
      <c r="BI122" s="217"/>
      <c r="BJ122" s="217"/>
      <c r="BK122" s="217"/>
      <c r="BL122" s="217"/>
      <c r="BM122" s="217"/>
      <c r="BN122" s="217"/>
      <c r="BO122" s="217"/>
      <c r="BP122" s="217"/>
      <c r="BQ122" s="217"/>
      <c r="BR122" s="217"/>
      <c r="BS122" s="217"/>
      <c r="BT122" s="217"/>
      <c r="BU122" s="217"/>
      <c r="BV122" s="217"/>
      <c r="BW122" s="217"/>
      <c r="BX122" s="217"/>
      <c r="BY122" s="217"/>
      <c r="BZ122" s="217"/>
      <c r="CA122" s="217"/>
      <c r="CB122" s="217"/>
      <c r="CC122" s="217"/>
      <c r="CD122" s="217"/>
      <c r="CE122" s="217"/>
      <c r="CF122" s="217"/>
      <c r="CG122" s="217"/>
      <c r="CH122" s="217"/>
      <c r="CI122" s="217"/>
      <c r="CJ122" s="217"/>
      <c r="CK122" s="217"/>
      <c r="CL122" s="217"/>
      <c r="CM122" s="218"/>
    </row>
    <row r="123" spans="1:91" s="3" customFormat="1" ht="29.25" customHeight="1" x14ac:dyDescent="0.25">
      <c r="A123" s="223">
        <v>10</v>
      </c>
      <c r="B123" s="224"/>
      <c r="C123" s="224"/>
      <c r="D123" s="224"/>
      <c r="E123" s="224"/>
      <c r="F123" s="224"/>
      <c r="G123" s="224"/>
      <c r="H123" s="224"/>
      <c r="I123" s="224"/>
      <c r="J123" s="224"/>
      <c r="K123" s="224"/>
      <c r="L123" s="224"/>
      <c r="M123" s="225"/>
      <c r="N123" s="226" t="s">
        <v>656</v>
      </c>
      <c r="O123" s="226"/>
      <c r="P123" s="226"/>
      <c r="Q123" s="226"/>
      <c r="R123" s="226"/>
      <c r="S123" s="226"/>
      <c r="T123" s="226"/>
      <c r="U123" s="226"/>
      <c r="V123" s="215" t="s">
        <v>657</v>
      </c>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7">
        <v>11</v>
      </c>
      <c r="BD123" s="217"/>
      <c r="BE123" s="217"/>
      <c r="BF123" s="217"/>
      <c r="BG123" s="217"/>
      <c r="BH123" s="217"/>
      <c r="BI123" s="217"/>
      <c r="BJ123" s="217"/>
      <c r="BK123" s="217"/>
      <c r="BL123" s="217"/>
      <c r="BM123" s="217"/>
      <c r="BN123" s="217"/>
      <c r="BO123" s="217"/>
      <c r="BP123" s="217"/>
      <c r="BQ123" s="217"/>
      <c r="BR123" s="217"/>
      <c r="BS123" s="217"/>
      <c r="BT123" s="217"/>
      <c r="BU123" s="217"/>
      <c r="BV123" s="217"/>
      <c r="BW123" s="217"/>
      <c r="BX123" s="217"/>
      <c r="BY123" s="217"/>
      <c r="BZ123" s="217"/>
      <c r="CA123" s="217"/>
      <c r="CB123" s="217"/>
      <c r="CC123" s="217"/>
      <c r="CD123" s="217"/>
      <c r="CE123" s="217"/>
      <c r="CF123" s="217"/>
      <c r="CG123" s="217"/>
      <c r="CH123" s="217"/>
      <c r="CI123" s="217"/>
      <c r="CJ123" s="217"/>
      <c r="CK123" s="217"/>
      <c r="CL123" s="217"/>
      <c r="CM123" s="218"/>
    </row>
    <row r="124" spans="1:91" s="3" customFormat="1" ht="29.25" customHeight="1" x14ac:dyDescent="0.25">
      <c r="A124" s="209">
        <v>11</v>
      </c>
      <c r="B124" s="210"/>
      <c r="C124" s="210"/>
      <c r="D124" s="210"/>
      <c r="E124" s="210"/>
      <c r="F124" s="210"/>
      <c r="G124" s="210"/>
      <c r="H124" s="210"/>
      <c r="I124" s="210"/>
      <c r="J124" s="210"/>
      <c r="K124" s="210"/>
      <c r="L124" s="210"/>
      <c r="M124" s="211"/>
      <c r="N124" s="212" t="s">
        <v>658</v>
      </c>
      <c r="O124" s="213"/>
      <c r="P124" s="213"/>
      <c r="Q124" s="213"/>
      <c r="R124" s="213"/>
      <c r="S124" s="213"/>
      <c r="T124" s="213"/>
      <c r="U124" s="214"/>
      <c r="V124" s="215">
        <v>44023</v>
      </c>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7">
        <v>12</v>
      </c>
      <c r="BD124" s="217"/>
      <c r="BE124" s="217"/>
      <c r="BF124" s="217"/>
      <c r="BG124" s="217"/>
      <c r="BH124" s="217"/>
      <c r="BI124" s="217"/>
      <c r="BJ124" s="217"/>
      <c r="BK124" s="217"/>
      <c r="BL124" s="217"/>
      <c r="BM124" s="217"/>
      <c r="BN124" s="217"/>
      <c r="BO124" s="217"/>
      <c r="BP124" s="217"/>
      <c r="BQ124" s="217"/>
      <c r="BR124" s="217"/>
      <c r="BS124" s="217"/>
      <c r="BT124" s="217"/>
      <c r="BU124" s="217"/>
      <c r="BV124" s="217"/>
      <c r="BW124" s="217"/>
      <c r="BX124" s="217"/>
      <c r="BY124" s="217"/>
      <c r="BZ124" s="217"/>
      <c r="CA124" s="217"/>
      <c r="CB124" s="217"/>
      <c r="CC124" s="217"/>
      <c r="CD124" s="217"/>
      <c r="CE124" s="217"/>
      <c r="CF124" s="217"/>
      <c r="CG124" s="217"/>
      <c r="CH124" s="217"/>
      <c r="CI124" s="217"/>
      <c r="CJ124" s="217"/>
      <c r="CK124" s="217"/>
      <c r="CL124" s="217"/>
      <c r="CM124" s="218"/>
    </row>
    <row r="125" spans="1:91" s="3" customFormat="1" ht="15.75" customHeight="1" x14ac:dyDescent="0.25">
      <c r="A125" s="209">
        <v>12</v>
      </c>
      <c r="B125" s="210"/>
      <c r="C125" s="210"/>
      <c r="D125" s="210"/>
      <c r="E125" s="210"/>
      <c r="F125" s="210"/>
      <c r="G125" s="210"/>
      <c r="H125" s="210"/>
      <c r="I125" s="210"/>
      <c r="J125" s="210"/>
      <c r="K125" s="210"/>
      <c r="L125" s="210"/>
      <c r="M125" s="211"/>
      <c r="N125" s="212" t="s">
        <v>659</v>
      </c>
      <c r="O125" s="213"/>
      <c r="P125" s="213"/>
      <c r="Q125" s="213"/>
      <c r="R125" s="213"/>
      <c r="S125" s="213"/>
      <c r="T125" s="213"/>
      <c r="U125" s="214"/>
      <c r="V125" s="215">
        <v>44215</v>
      </c>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7">
        <v>13</v>
      </c>
      <c r="BD125" s="217"/>
      <c r="BE125" s="217"/>
      <c r="BF125" s="217"/>
      <c r="BG125" s="217"/>
      <c r="BH125" s="217"/>
      <c r="BI125" s="217"/>
      <c r="BJ125" s="217"/>
      <c r="BK125" s="217"/>
      <c r="BL125" s="217"/>
      <c r="BM125" s="217"/>
      <c r="BN125" s="217"/>
      <c r="BO125" s="217"/>
      <c r="BP125" s="217"/>
      <c r="BQ125" s="217"/>
      <c r="BR125" s="217"/>
      <c r="BS125" s="217"/>
      <c r="BT125" s="217"/>
      <c r="BU125" s="217"/>
      <c r="BV125" s="217"/>
      <c r="BW125" s="217"/>
      <c r="BX125" s="217"/>
      <c r="BY125" s="217"/>
      <c r="BZ125" s="217"/>
      <c r="CA125" s="217"/>
      <c r="CB125" s="217"/>
      <c r="CC125" s="217"/>
      <c r="CD125" s="217"/>
      <c r="CE125" s="217"/>
      <c r="CF125" s="217"/>
      <c r="CG125" s="217"/>
      <c r="CH125" s="217"/>
      <c r="CI125" s="217"/>
      <c r="CJ125" s="217"/>
      <c r="CK125" s="217"/>
      <c r="CL125" s="217"/>
      <c r="CM125" s="218"/>
    </row>
    <row r="126" spans="1:91" s="3" customFormat="1" ht="15.75" customHeight="1" x14ac:dyDescent="0.25">
      <c r="A126" s="209">
        <v>13</v>
      </c>
      <c r="B126" s="210"/>
      <c r="C126" s="210"/>
      <c r="D126" s="210"/>
      <c r="E126" s="210"/>
      <c r="F126" s="210"/>
      <c r="G126" s="210"/>
      <c r="H126" s="210"/>
      <c r="I126" s="210"/>
      <c r="J126" s="210"/>
      <c r="K126" s="210"/>
      <c r="L126" s="210"/>
      <c r="M126" s="211"/>
      <c r="N126" s="219" t="s">
        <v>660</v>
      </c>
      <c r="O126" s="220"/>
      <c r="P126" s="220"/>
      <c r="Q126" s="220"/>
      <c r="R126" s="220"/>
      <c r="S126" s="220"/>
      <c r="T126" s="220"/>
      <c r="U126" s="221"/>
      <c r="V126" s="215">
        <v>44281</v>
      </c>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8">
        <v>14</v>
      </c>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row>
  </sheetData>
  <mergeCells count="138">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22:M122"/>
    <mergeCell ref="N122:U122"/>
    <mergeCell ref="V122:BB122"/>
    <mergeCell ref="BC122:CM122"/>
    <mergeCell ref="A118:CM118"/>
    <mergeCell ref="A119:M119"/>
    <mergeCell ref="N119:W119"/>
    <mergeCell ref="X119:CM119"/>
    <mergeCell ref="A120:CM120"/>
    <mergeCell ref="A121:M121"/>
    <mergeCell ref="N121:U121"/>
    <mergeCell ref="V121:BB121"/>
    <mergeCell ref="BC121:CM121"/>
    <mergeCell ref="A125:M125"/>
    <mergeCell ref="N125:U125"/>
    <mergeCell ref="V125:BB125"/>
    <mergeCell ref="BC125:CM125"/>
    <mergeCell ref="A126:M126"/>
    <mergeCell ref="N126:U126"/>
    <mergeCell ref="V126:BB126"/>
    <mergeCell ref="BC126:CM126"/>
    <mergeCell ref="A123:M123"/>
    <mergeCell ref="N123:U123"/>
    <mergeCell ref="V123:BB123"/>
    <mergeCell ref="BC123:CM123"/>
    <mergeCell ref="A124:M124"/>
    <mergeCell ref="N124:U124"/>
    <mergeCell ref="V124:BB124"/>
    <mergeCell ref="BC124:CM124"/>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G25:G28"/>
    <mergeCell ref="G29:G30"/>
    <mergeCell ref="G31:G36"/>
    <mergeCell ref="G50:G51"/>
    <mergeCell ref="M50:M51"/>
    <mergeCell ref="M53:M58"/>
    <mergeCell ref="M60:M62"/>
    <mergeCell ref="J50:J51"/>
    <mergeCell ref="J53:J58"/>
    <mergeCell ref="I37:I49"/>
    <mergeCell ref="M37:M49"/>
    <mergeCell ref="J37:J49"/>
    <mergeCell ref="G37:G49"/>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M6:M9"/>
    <mergeCell ref="M10:M13"/>
    <mergeCell ref="M14:M17"/>
    <mergeCell ref="M18:M20"/>
    <mergeCell ref="M21:M23"/>
    <mergeCell ref="M25:M28"/>
    <mergeCell ref="M29:M30"/>
    <mergeCell ref="M31:M36"/>
    <mergeCell ref="J6:J9"/>
    <mergeCell ref="J10:J13"/>
    <mergeCell ref="J14:J17"/>
    <mergeCell ref="J18:J20"/>
    <mergeCell ref="J21:J23"/>
    <mergeCell ref="J25:J28"/>
    <mergeCell ref="J29:J30"/>
    <mergeCell ref="J31:J36"/>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CB438-0CC6-4779-A88A-59073BC8219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6BA0570-5026-4B56-B001-A6FF6F2D1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669F65-1DCB-4673-A014-C68A55F5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2022-05-31T20:55:02Z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