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nproteccion-my.sharepoint.com/personal/pablo_ovalle_unp_gov_co/Documents/Seguimiento PAI y PEI/AÑO 2023/INFORMES I TRIMESTRE PAI AÑO 2023/INFORME AJUSTADO PARA PUBLICAR/"/>
    </mc:Choice>
  </mc:AlternateContent>
  <xr:revisionPtr revIDLastSave="3" documentId="8_{6ABC1ECE-BB39-4389-9BE0-D07F34606D52}" xr6:coauthVersionLast="47" xr6:coauthVersionMax="47" xr10:uidLastSave="{A03B4B36-8367-4DB3-82E8-9B140DB195CC}"/>
  <bookViews>
    <workbookView xWindow="-120" yWindow="-120" windowWidth="20730" windowHeight="11160" xr2:uid="{733D5F49-D904-402E-BE8E-0ADB8D9604C2}"/>
  </bookViews>
  <sheets>
    <sheet name="DEP-FT-36 VX" sheetId="1" r:id="rId1"/>
  </sheets>
  <definedNames>
    <definedName name="_xlnm._FilterDatabase" localSheetId="0" hidden="1">'DEP-FT-36 VX'!$A$5:$CM$80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K10" i="1" l="1"/>
  <c r="CK60" i="1"/>
  <c r="CK52" i="1"/>
  <c r="CK40" i="1"/>
  <c r="CL60" i="1"/>
  <c r="CL52" i="1"/>
  <c r="CL40" i="1"/>
  <c r="AP8" i="1"/>
  <c r="CK8" i="1"/>
  <c r="CL8" i="1" s="1"/>
  <c r="BN8" i="1" l="1"/>
  <c r="BN23" i="1"/>
  <c r="BM23" i="1"/>
  <c r="CK23" i="1" s="1"/>
  <c r="CL23" i="1" s="1"/>
  <c r="AO23" i="1"/>
  <c r="AP23" i="1"/>
  <c r="CK53" i="1" l="1"/>
  <c r="CL53" i="1" s="1"/>
  <c r="CK51" i="1"/>
  <c r="CL51" i="1" s="1"/>
  <c r="CK50" i="1"/>
  <c r="CL50" i="1" s="1"/>
  <c r="BN53" i="1"/>
  <c r="BN51" i="1"/>
  <c r="BN50" i="1"/>
  <c r="AP53" i="1"/>
  <c r="AP51" i="1"/>
  <c r="AP50" i="1"/>
  <c r="BN42" i="1"/>
  <c r="AP42" i="1"/>
  <c r="AO69" i="1"/>
  <c r="BM69" i="1" l="1"/>
  <c r="CK69" i="1" s="1"/>
  <c r="CL69" i="1" s="1"/>
  <c r="BN69" i="1"/>
  <c r="BN60" i="1"/>
  <c r="AP60" i="1"/>
  <c r="BN13" i="1"/>
  <c r="BM13" i="1"/>
  <c r="CK13" i="1" s="1"/>
  <c r="CL13" i="1" s="1"/>
  <c r="AO13" i="1"/>
  <c r="AP13" i="1"/>
  <c r="BM14" i="1" l="1"/>
  <c r="CK14" i="1" s="1"/>
  <c r="CL14" i="1" s="1"/>
  <c r="BN14" i="1" l="1"/>
  <c r="AP14" i="1"/>
  <c r="AO14" i="1"/>
  <c r="AO18" i="1"/>
  <c r="CK19" i="1"/>
  <c r="AO19" i="1"/>
  <c r="BM19" i="1"/>
  <c r="BM18" i="1"/>
  <c r="CK18" i="1" s="1"/>
  <c r="BM37" i="1" l="1"/>
  <c r="CK37" i="1" s="1"/>
  <c r="CL37" i="1" s="1"/>
  <c r="BN37" i="1"/>
  <c r="AP37" i="1"/>
  <c r="AO37" i="1"/>
  <c r="AP28" i="1" l="1"/>
  <c r="BN28" i="1"/>
  <c r="BM28" i="1"/>
  <c r="CK28" i="1" s="1"/>
  <c r="CL28" i="1" s="1"/>
  <c r="AO28" i="1"/>
  <c r="AO32" i="1" l="1"/>
  <c r="AP32" i="1"/>
  <c r="BM32" i="1"/>
  <c r="CK32" i="1" s="1"/>
  <c r="CL32" i="1" s="1"/>
  <c r="AO27" i="1"/>
  <c r="AP27" i="1"/>
  <c r="BM27" i="1"/>
  <c r="CK27" i="1" s="1"/>
  <c r="CL27" i="1" s="1"/>
  <c r="BN32" i="1"/>
  <c r="BN27" i="1"/>
  <c r="BN21" i="1" l="1"/>
  <c r="BM21" i="1"/>
  <c r="CK21" i="1" s="1"/>
  <c r="CL21" i="1" s="1"/>
  <c r="AP21" i="1"/>
  <c r="AO21" i="1"/>
  <c r="CK39" i="1"/>
  <c r="AO22" i="1"/>
  <c r="CK12" i="1" l="1"/>
  <c r="CL12" i="1" s="1"/>
  <c r="CL10" i="1"/>
  <c r="AO10" i="1"/>
  <c r="BM10" i="1"/>
  <c r="BM38" i="1" l="1"/>
  <c r="BN58" i="1" l="1"/>
  <c r="BM58" i="1"/>
  <c r="CK58" i="1" s="1"/>
  <c r="CL58" i="1" s="1"/>
  <c r="AO58" i="1"/>
  <c r="AP58" i="1"/>
  <c r="AO57" i="1"/>
  <c r="AP57" i="1"/>
  <c r="BM57" i="1"/>
  <c r="CK57" i="1" s="1"/>
  <c r="CL57" i="1" s="1"/>
  <c r="BN57" i="1"/>
  <c r="BM56" i="1"/>
  <c r="CK56" i="1" s="1"/>
  <c r="CL56" i="1" s="1"/>
  <c r="BN56" i="1"/>
  <c r="AO56" i="1"/>
  <c r="AP56" i="1"/>
  <c r="AO55" i="1"/>
  <c r="AP55" i="1"/>
  <c r="BM55" i="1"/>
  <c r="CK55" i="1" s="1"/>
  <c r="CL55" i="1" s="1"/>
  <c r="BN55" i="1"/>
  <c r="AP45" i="1"/>
  <c r="BN45" i="1"/>
  <c r="BM45" i="1"/>
  <c r="CK45" i="1" s="1"/>
  <c r="AO45" i="1"/>
  <c r="AO42" i="1" l="1"/>
  <c r="BM42" i="1"/>
  <c r="CK42" i="1" s="1"/>
  <c r="CL42" i="1" s="1"/>
  <c r="AP12" i="1" l="1"/>
  <c r="AO12" i="1"/>
  <c r="BN12" i="1"/>
  <c r="BM12" i="1"/>
  <c r="BM62" i="1"/>
  <c r="CK62" i="1" s="1"/>
  <c r="CL62" i="1" s="1"/>
  <c r="BN62" i="1"/>
  <c r="AO62" i="1"/>
  <c r="AP62" i="1"/>
  <c r="AO67" i="1"/>
  <c r="AP67" i="1"/>
  <c r="BM67" i="1"/>
  <c r="CK67" i="1" s="1"/>
  <c r="BN67" i="1"/>
  <c r="AO66" i="1"/>
  <c r="AP66" i="1"/>
  <c r="BN66" i="1"/>
  <c r="BM66" i="1"/>
  <c r="CK66" i="1" s="1"/>
  <c r="CL66" i="1" s="1"/>
  <c r="AO65" i="1"/>
  <c r="BM65" i="1"/>
  <c r="CK65" i="1" s="1"/>
  <c r="CL65" i="1" s="1"/>
  <c r="BN65" i="1"/>
  <c r="AP65" i="1"/>
  <c r="AO64" i="1"/>
  <c r="BM64" i="1"/>
  <c r="CK64" i="1" s="1"/>
  <c r="CL64" i="1" s="1"/>
  <c r="AP64" i="1"/>
  <c r="BN64" i="1"/>
  <c r="BN52" i="1"/>
  <c r="AP52" i="1"/>
  <c r="AO61" i="1"/>
  <c r="AP61" i="1"/>
  <c r="BN61" i="1"/>
  <c r="BM61" i="1"/>
  <c r="CK61" i="1" s="1"/>
  <c r="CL61" i="1" s="1"/>
  <c r="AP43" i="1"/>
  <c r="BN43" i="1"/>
  <c r="BM43" i="1"/>
  <c r="CK43" i="1" s="1"/>
  <c r="CL43" i="1" s="1"/>
  <c r="AO43" i="1" l="1"/>
  <c r="BM26" i="1"/>
  <c r="CK26" i="1" s="1"/>
  <c r="AO26" i="1"/>
  <c r="BM25" i="1"/>
  <c r="CK25" i="1" s="1"/>
  <c r="AO25" i="1"/>
  <c r="BM22" i="1"/>
  <c r="CK22" i="1" s="1"/>
  <c r="CK38" i="1"/>
  <c r="AO38" i="1"/>
  <c r="AO17" i="1"/>
  <c r="BM17" i="1"/>
  <c r="BR34" i="1" l="1"/>
  <c r="BR20" i="1"/>
  <c r="BR19" i="1"/>
  <c r="BR18" i="1"/>
  <c r="BM34" i="1"/>
  <c r="CK34" i="1" s="1"/>
  <c r="CL34" i="1" s="1"/>
  <c r="AO34" i="1"/>
  <c r="BM20" i="1"/>
  <c r="AO20" i="1"/>
  <c r="BM40" i="1"/>
  <c r="AO40" i="1"/>
  <c r="CL39" i="1"/>
  <c r="BN39" i="1"/>
  <c r="BM39" i="1"/>
  <c r="AP39" i="1"/>
  <c r="AO39" i="1"/>
  <c r="BN41" i="1"/>
  <c r="BM41" i="1"/>
  <c r="CK41" i="1" s="1"/>
  <c r="AP41" i="1"/>
  <c r="AO41" i="1"/>
  <c r="BN16" i="1"/>
  <c r="BM16" i="1"/>
  <c r="CK16" i="1" s="1"/>
  <c r="AP16" i="1"/>
  <c r="AO16" i="1"/>
  <c r="BR26" i="1"/>
  <c r="BQ26" i="1"/>
  <c r="BP26" i="1"/>
  <c r="BO26" i="1"/>
  <c r="CL26" i="1"/>
  <c r="AP26" i="1"/>
  <c r="BR25" i="1"/>
  <c r="BQ25" i="1"/>
  <c r="BP25" i="1"/>
  <c r="BO25" i="1"/>
  <c r="CL25" i="1"/>
  <c r="AP25" i="1"/>
  <c r="AP22" i="1"/>
  <c r="BN22" i="1"/>
  <c r="CL22" i="1"/>
  <c r="BR38" i="1"/>
  <c r="BQ38" i="1"/>
  <c r="BP38" i="1"/>
  <c r="BO38" i="1"/>
  <c r="CL38" i="1"/>
  <c r="AT38" i="1"/>
  <c r="AS38" i="1"/>
  <c r="AR38" i="1"/>
  <c r="AQ38" i="1"/>
  <c r="BR17" i="1"/>
  <c r="BQ17" i="1"/>
  <c r="BP17" i="1"/>
  <c r="BO17" i="1"/>
  <c r="CK17" i="1"/>
  <c r="AT17" i="1"/>
  <c r="AS17" i="1"/>
  <c r="AR17" i="1"/>
  <c r="AQ17" i="1"/>
  <c r="BR10" i="1"/>
  <c r="BQ10" i="1"/>
  <c r="BP10" i="1"/>
  <c r="BO10" i="1"/>
  <c r="AT10" i="1"/>
  <c r="AS10" i="1"/>
  <c r="AR10" i="1"/>
  <c r="AQ10" i="1"/>
  <c r="BO40" i="1"/>
  <c r="BO20" i="1"/>
  <c r="BO34" i="1"/>
  <c r="BO19" i="1"/>
  <c r="BO18" i="1"/>
  <c r="AQ20" i="1"/>
  <c r="AQ34" i="1"/>
  <c r="AQ19" i="1"/>
  <c r="AQ18" i="1"/>
  <c r="BQ34" i="1"/>
  <c r="BP34" i="1"/>
  <c r="BQ20" i="1"/>
  <c r="BP20" i="1"/>
  <c r="CK20" i="1"/>
  <c r="CL20" i="1" s="1"/>
  <c r="BQ19" i="1"/>
  <c r="BP19" i="1"/>
  <c r="BQ18" i="1"/>
  <c r="BP18" i="1"/>
  <c r="AS34" i="1"/>
  <c r="AR34" i="1"/>
  <c r="AS20" i="1"/>
  <c r="AR20" i="1"/>
  <c r="AP20" i="1" s="1"/>
  <c r="AS19" i="1"/>
  <c r="AR19" i="1"/>
  <c r="AS18" i="1"/>
  <c r="AR18" i="1"/>
  <c r="BR40" i="1"/>
  <c r="BQ40" i="1"/>
  <c r="BP40" i="1"/>
  <c r="AP40" i="1"/>
  <c r="AT40" i="1"/>
  <c r="AS40" i="1"/>
  <c r="AR40" i="1"/>
  <c r="AQ40" i="1"/>
  <c r="AN50" i="1"/>
  <c r="AN51" i="1"/>
  <c r="AN68" i="1"/>
  <c r="AN69" i="1"/>
  <c r="BN20" i="1" l="1"/>
  <c r="BN19" i="1"/>
  <c r="AP38" i="1"/>
  <c r="BN18" i="1"/>
  <c r="BN34" i="1"/>
  <c r="AP10" i="1"/>
  <c r="BN38" i="1"/>
  <c r="AP17" i="1"/>
  <c r="AP34" i="1"/>
  <c r="BN25" i="1"/>
  <c r="BN10" i="1"/>
  <c r="BN17" i="1"/>
  <c r="BN26" i="1"/>
  <c r="AP19" i="1"/>
  <c r="AP18" i="1"/>
  <c r="BN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AB4" authorId="0" shapeId="0" xr:uid="{F9423B25-79B1-4413-967D-C3FEAE8D3EBC}">
      <text>
        <r>
          <rPr>
            <b/>
            <sz val="9"/>
            <color indexed="81"/>
            <rFont val="Tahoma"/>
            <family val="2"/>
          </rPr>
          <t>pamela:</t>
        </r>
        <r>
          <rPr>
            <sz val="9"/>
            <color indexed="81"/>
            <rFont val="Tahoma"/>
            <family val="2"/>
          </rPr>
          <t xml:space="preserve">
mes de la vigencia programada para ejecutar la actividad</t>
        </r>
      </text>
    </comment>
  </commentList>
</comments>
</file>

<file path=xl/sharedStrings.xml><?xml version="1.0" encoding="utf-8"?>
<sst xmlns="http://schemas.openxmlformats.org/spreadsheetml/2006/main" count="1163" uniqueCount="464">
  <si>
    <t>PLAN DE ACCIÓN INSTITUCIONAL</t>
  </si>
  <si>
    <t>DIRECCIONAMIENTO ESTRATÉGICO Y PLANEACIÓN</t>
  </si>
  <si>
    <t>UNIDAD NACIONAL DE PROTECCIÓN</t>
  </si>
  <si>
    <t>PLAN NACIONAL DE DESARROLLO</t>
  </si>
  <si>
    <t>PLAN ESTRATÉGICO SECTORIAL</t>
  </si>
  <si>
    <t>PLAN ESTRATÉGICO INSTITUCIONAL- PEI</t>
  </si>
  <si>
    <r>
      <t xml:space="preserve">PLANES INSTITUCIONALES ASOCIADOS 
</t>
    </r>
    <r>
      <rPr>
        <sz val="12"/>
        <color theme="1"/>
        <rFont val="Arial"/>
        <family val="2"/>
      </rPr>
      <t>(Decreto 612 de 2018)</t>
    </r>
  </si>
  <si>
    <t>PROYECTO DE INVERSIÓN ASOCIADO</t>
  </si>
  <si>
    <t>MONTO PROYECTO DE INVERSIÓN</t>
  </si>
  <si>
    <t>Frecuencia Reporte</t>
  </si>
  <si>
    <t>PLANEADOR ANUAL - PAI</t>
  </si>
  <si>
    <t>Meta</t>
  </si>
  <si>
    <t>SEGUIMIENTO PRIMERA LÍNEA</t>
  </si>
  <si>
    <t>SEGUIMIENTO SEGUNDA LÍNEA</t>
  </si>
  <si>
    <t>Pacto</t>
  </si>
  <si>
    <t>Línea Estratégica</t>
  </si>
  <si>
    <t>Objetivo PND</t>
  </si>
  <si>
    <t>Estrategia PND</t>
  </si>
  <si>
    <t>Objetivo Sectorial</t>
  </si>
  <si>
    <t>Objetivos Estratégicos Institucionales</t>
  </si>
  <si>
    <t>Peso de la estrategia frente al objetivo estratégico institucional</t>
  </si>
  <si>
    <t>Aporte a la Visión</t>
  </si>
  <si>
    <t>Estrategias Institucionales</t>
  </si>
  <si>
    <t>Indicador (impacto) de la Estrategia Institucional</t>
  </si>
  <si>
    <t>Identificador</t>
  </si>
  <si>
    <t>Perspectiva del Cuadro de Mando Integral</t>
  </si>
  <si>
    <t>Peso de la actividad con respecto a la estrategia</t>
  </si>
  <si>
    <t>Actividades</t>
  </si>
  <si>
    <t>Peso de la actividad</t>
  </si>
  <si>
    <t>Producto</t>
  </si>
  <si>
    <t>Presupuesto asignado</t>
  </si>
  <si>
    <t>Proyecto de inversión relacionado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</si>
  <si>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</si>
  <si>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</si>
  <si>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</si>
  <si>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</si>
  <si>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</si>
  <si>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</si>
  <si>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</si>
  <si>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</si>
  <si>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</si>
  <si>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</si>
  <si>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</si>
  <si>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</si>
  <si>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</si>
  <si>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</si>
  <si>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</si>
  <si>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</si>
  <si>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</si>
  <si>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Avance I Reporte PAI</t>
  </si>
  <si>
    <t>Nivel de Conformidad</t>
  </si>
  <si>
    <t>SOPORTADO (25%)</t>
  </si>
  <si>
    <t>VERAZ (25%)</t>
  </si>
  <si>
    <t>OPORTUNO (25%)</t>
  </si>
  <si>
    <t>VALIDADO (25%)</t>
  </si>
  <si>
    <t>Avance II Reporte PAI</t>
  </si>
  <si>
    <t>Avance III Reporte PAI</t>
  </si>
  <si>
    <t>Avance IV Reporte PAI</t>
  </si>
  <si>
    <t>Nivel de Conformidad del Seguimiento</t>
  </si>
  <si>
    <t>Avance Acumulado</t>
  </si>
  <si>
    <t>Porcentaje de Avance Total 
 PAI</t>
  </si>
  <si>
    <t>Cumplimiento de la Estrategia del PEI</t>
  </si>
  <si>
    <t>Pacto por la legalidad: Seguridad efectiva y justicia transparente para que todos vivamos con libertad y en democracia</t>
  </si>
  <si>
    <t xml:space="preserve">Seguridad, autoridad y orden para la libertad: defensa nacional, seguridad ciudadana y colaboración ciudadana
Imperio de la ley: derechos humanos, justicia accesible, oportuna y en toda Colombia, para todos
</t>
  </si>
  <si>
    <t xml:space="preserve">Pacto por la vida (protección a personas y comunidades en riesgo)
Una apuesta por el goce efectivo de los derechos de los colombianos
</t>
  </si>
  <si>
    <t>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t>
  </si>
  <si>
    <t>Promover y proteger los derechos humanos, especialmente la vida, la libertad, la seguridad, así como los derechos de autor y conexos, fundamentados en la cultura de legalidad y emprendimiento.</t>
  </si>
  <si>
    <t>1. Propender por una cultura de respeto y garantía de los derechos humanos, que contribuya al proceso de construcción de paz.</t>
  </si>
  <si>
    <t>Garantizar el derecho a la vida, integridad, libertad y seguridad de las poblaciones objeto de seguridad y prevención.</t>
  </si>
  <si>
    <t>1. Fortalecer y acompañar estrategias de pedagogía social y gestión para el ejercicio de los derechos humanos, teniendo en cuenta los enfoques diferenciales</t>
  </si>
  <si>
    <t>((Nº de indicadores eficaces)/(Nº total de indicadores de la estrategia))*100</t>
  </si>
  <si>
    <t>Usuarios/Beneficiarios</t>
  </si>
  <si>
    <t>Ejecución del Plan de Comunicaciones Estratégicas</t>
  </si>
  <si>
    <t>Plan de Comunicaciones</t>
  </si>
  <si>
    <t>N/A</t>
  </si>
  <si>
    <t>Porcentaje de cumplimiento del Plan de Comunicaciones Estratégicas</t>
  </si>
  <si>
    <t>Porcentaje</t>
  </si>
  <si>
    <t xml:space="preserve">((Nº de actividades realizadas del Plan de Comunicaciones Estratégicas) /(Nº de actividades programadas en el Plan de Comunicaciones Estratégicas))*100 </t>
  </si>
  <si>
    <t>Eficacia</t>
  </si>
  <si>
    <t>Gestión de las Comunicaciones Estratégicas</t>
  </si>
  <si>
    <t>NA</t>
  </si>
  <si>
    <t>Trimestral</t>
  </si>
  <si>
    <t>Realizar campañas de difusión y reconocimiento  que promuevan la inclusión de las personas en proceso de reincorporación</t>
  </si>
  <si>
    <t>Cuatro campañas de difusión y reconocimiento que promuevan la inclusión de las personas en proceso de reincorporación</t>
  </si>
  <si>
    <t>Número de campañas de difusión y reconocimiento que promuevan la inclusión de las personas en proceso de reincorporación</t>
  </si>
  <si>
    <t>Número</t>
  </si>
  <si>
    <t>Nº de campañas de difusión y reconocimiento que promuevan la inclusión de las personas en proceso de reincorporación</t>
  </si>
  <si>
    <t>Semestral</t>
  </si>
  <si>
    <t xml:space="preserve">Concurrir a las convocatorias de las entidades gubernamentales para el desarrollo de las políticas para superación de la estigmatización y discriminación. </t>
  </si>
  <si>
    <t>Actas de asistencia Listados de asistencia</t>
  </si>
  <si>
    <t>Porcentaje de participación de las convocatorias de las entidades gubernamentales para el desarrollo de las políticas para la superación de la estigmatización y la discriminación</t>
  </si>
  <si>
    <t>((Nº de llamados de las entidades gubernamentales asistidos) / (Nº de llamados de las entidades gubernamentales programados))*100</t>
  </si>
  <si>
    <t>Coordinación y Cooperación Interinstitucional</t>
  </si>
  <si>
    <t>Realizar las campañas de reconocimiento de líderes y lideresas defensores de derechos humanos</t>
  </si>
  <si>
    <t>Cuatro campañas de reconocimiento de lideres y lideresas defensores de derechos humanos</t>
  </si>
  <si>
    <t>Número de campañas de reconocimiento de líderes y lideresas defensores de derechos humanos</t>
  </si>
  <si>
    <t>Nº de Campañas de reconocimiento de líderes y lideresas y defensores de derechos humanos realizadas</t>
  </si>
  <si>
    <t>Seguridad, autoridad y orden para la libertad: defensa nacional, seguridad ciudadana y colaboración ciudadana</t>
  </si>
  <si>
    <t>Pacto por la vida (protección a personas y comunidades en riesgo)
Red de participación cívica</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</si>
  <si>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</si>
  <si>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Fortalecer la Gestión y desempeño del Sector Interior</t>
  </si>
  <si>
    <t>2. Fortalecer la capacidad institucional para identificar oportunamente las amenazas, riesgos y vulnerabilidades a las cuales están expuestas las poblaciones objeto.</t>
  </si>
  <si>
    <t>Generar confianza y compromiso institucional.</t>
  </si>
  <si>
    <t>2. Incorporar el análisis de contexto como mecanismo para la identificación anticipada o temprana de las amenazas, riesgos y vulnerabilidades de las poblaciones objeto.</t>
  </si>
  <si>
    <t>Realizar asistencia técnica en el componente de prevención (diagnósticos focalizados de riesgo, proyección de escenarios de riesgo y planes de prevención y contingencia)</t>
  </si>
  <si>
    <t>Doce asistencias técnicas en el componente de prevención realizadas</t>
  </si>
  <si>
    <t>Nº de municipios con diagnósticos focalizados de riesgo, proyección de escenarios de riesgo o planes de prevención y contingencia apoyados técnicamente por la UNP</t>
  </si>
  <si>
    <t>Gestión Evaluación del Riesgo</t>
  </si>
  <si>
    <t>Mensual</t>
  </si>
  <si>
    <t xml:space="preserve">Realizar los encuentros regionales debidamente documentados </t>
  </si>
  <si>
    <t>Dos documento de prevención seguridad y protección para territorios rurales donde se concentre la población del PPESP producto de los encuentros regionales</t>
  </si>
  <si>
    <t>Nº de Documentos de prevención seguridad y protección para territorios rurales donde se concentre la población del PPESP producto de los encuentros regionales</t>
  </si>
  <si>
    <t>Dos documentos de prevención seguridad y protección para territorios rurales donde se concentre la población del PPESP producto de los encuentros regionales</t>
  </si>
  <si>
    <t>Gestión Especializada de Seguridad y Protección</t>
  </si>
  <si>
    <t>Realizar asistencia técnica en el componente de prevención (diagnósticos focalizados de riesgo, proyección de escenarios de riesgo y planes de prevención y contingencia) de acuerdo con la programación del Ministerio del Interior</t>
  </si>
  <si>
    <t>Asistencias técnicas en el componente de prevención realizadas de acuerdo con la programación del Ministerio del Interior.</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</si>
  <si>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</si>
  <si>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</si>
  <si>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Procesos Internos</t>
  </si>
  <si>
    <t>3. Asistir técnicamente y en lo de sus competencias junto con las demás entidades corresponsables en la formulación y desarrollo de mecanismos o planes de prevención y protección</t>
  </si>
  <si>
    <t>Documentar las acciones emprendidas desde la UNP en la estrategia de prevención a cargo del Ministerio del Interior</t>
  </si>
  <si>
    <t>Documentos relacionados al indicador</t>
  </si>
  <si>
    <t>Porcentaje de encuentros de prevención del riesgo con participación de la UNP documentados</t>
  </si>
  <si>
    <t>((Nº de encuentros de prevención del riesgo con participación de la UNP documentados) / (Nº de encuentros de prevención del riesgo viabilizados por la UNP))*100</t>
  </si>
  <si>
    <t>Identificación y sistematización de la información relacionada en las alertas tempranas.</t>
  </si>
  <si>
    <t>Alertas tempranas Sistematizadas y Socializadas</t>
  </si>
  <si>
    <t>Porcentaje de alertas tempranas sistematizadas y socializadas</t>
  </si>
  <si>
    <t>((Nº de alertas tempranas sistematizadas y socializadas al interior de la UNP)/((Nº de alertas tempranas comunicadas a la UNP por parte del CIPRAT))*100</t>
  </si>
  <si>
    <t>Realizar la divulgación y socialización de la Política de Gestión de la Información Estadística al interior de la entidad (OAPI)</t>
  </si>
  <si>
    <t>Política de Gestión de la Información Estadística divulgada y socializada</t>
  </si>
  <si>
    <t>Documento con los lineamientos de la Política de Gestión de la Información Estadística ajustado a la naturaleza de la UNP socializado y divulgado en la entidad</t>
  </si>
  <si>
    <t>Nº de Documento con los lineamientos de la Política de Gestión de la Información Estadística ajustado a la naturaleza de la UNP con las evidencias de la divulgación y socialización</t>
  </si>
  <si>
    <t xml:space="preserve">Direccionamiento Estratégico y Planeación </t>
  </si>
  <si>
    <t>Anual</t>
  </si>
  <si>
    <t>Brindar el apoyo de lo requerido por la Fiscalía General de la Nación(FGN) en el suministro de la información de quienes profieran amenazas para el desmantelamiento de organizaciones criminales garantizando la reserva de la información y el derecho a la intimidad de los solicitantes y/o beneficiarios de los programas de protección</t>
  </si>
  <si>
    <t>Entrega información requerida por la Fiscalía General de la Nación (FGN) para el desmantelamiento de organizaciones criminales garantizando la reserva de la información y el derecho a la intimidad de los solicitantes y/o beneficiarios de los programas de protección</t>
  </si>
  <si>
    <t>Porcentaje de información requerida por la Fiscalía General de la Nación (FGN) para el desmantelamiento de organizaciones criminales garantizando la reserva de la información y el derecho a la intimidad de los solicitantes y/o beneficiarios de los programas de protección</t>
  </si>
  <si>
    <t>((Nº de requerimientos tramitados por la UNP ante la Fiscalía General de la Nación (FGN) para el desmantelamiento de organizaciones criminales garantizando la reserva de la información y el derecho a la intimidad de los solicitantes y/o beneficiarios de los programas de protección)/ (Nº de requerimientos solicitados a la UNP por la Fiscalía General de la Nación (FGN) para el desmantelamiento de organizaciones criminales garantizando la reserva de la información y el derecho a la intimidad de los solicitantes y/o beneficiarios de los programas de protección))*100</t>
  </si>
  <si>
    <t>Gestión Jurídica</t>
  </si>
  <si>
    <t xml:space="preserve">Pacto por la legalidad: Seguridad efectiva y justicia transparente para que todos vivamos con libertad y en democracia
Pacto de equidad para las mujeres
</t>
  </si>
  <si>
    <t xml:space="preserve">Seguridad, autoridad y orden para la libertad: defensa nacional, seguridad ciudadana y colaboración ciudadana
Derecho de las mujeres a una vida libre de violencias
</t>
  </si>
  <si>
    <t xml:space="preserve">Pacto por la vida (protección a personas y comunidades en riesgo)
Fortalecer la institucionalidad encargada de
la prevención, atención y protección de las mujeres
víctimas de la violencia de género
</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</si>
  <si>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</si>
  <si>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3. Gestionar soluciones estratégicas que contribuyan a la garantía efectiva al derecho a la vida, libertad y seguridad de las poblaciones objeto y optimizar los tiempos de respuesta en la ruta de protección.</t>
  </si>
  <si>
    <t>Reducir el tiempo que toma la evaluación de riesgo del Programa de Prevención y Protección y Programa  Especial de Protección para UP-PCC</t>
  </si>
  <si>
    <t>Evaluaciones de Riesgo presentadas</t>
  </si>
  <si>
    <t>Nº de días promedio que toma la evaluación de riesgo de  el Programa de Prevención y Protección Individual y Programa  Especial de Protección para UP-PCC</t>
  </si>
  <si>
    <t>Nº de días hábiles promedio utilizados para la evaluación del riesgo (transcurridos entre la recepción de la solicitud, la valoración del nivel del riesgo y la recomendación de medidas por parte del CERREM)</t>
  </si>
  <si>
    <t>Eficiencia</t>
  </si>
  <si>
    <t>Reducir el tiempo que toma la evaluación de riesgo de la ruta individual del Programa de Protección Especializada de Seguridad y Protección de la vigencia 2022</t>
  </si>
  <si>
    <t>Evaluaciones de riesgo presentadas</t>
  </si>
  <si>
    <t>Nº de días promedio que toma la evaluación de riesgo del PPESP</t>
  </si>
  <si>
    <t>((Sumatoria de días hábiles utilizados para la realización de la evaluación del riesgo PPESP)/(Nº de evaluaciones de riesgos presentadas))</t>
  </si>
  <si>
    <t>Terminar las ordenes de trabajo rezagadas de la vigencia 2021 del PESP</t>
  </si>
  <si>
    <t>Evaluaciones de riesgo presentadas y adelantadas</t>
  </si>
  <si>
    <t>Porcentaje de evaluaciones de riesgo presentadas PESP</t>
  </si>
  <si>
    <t>((Nº de evaluaciones de riesgo presentadas del PESP de la vigencia 2022)/(Nº de evaluaciones de  riesgo identificadas y a gestionar del PESP de la vigencia 2022))*100</t>
  </si>
  <si>
    <t>Incrementar el nivel de oportunidad en la implementación de las medidas de protección a los beneficiarios del PPESP de la ruta individual</t>
  </si>
  <si>
    <t>Medidas de protección adoptadas e implementadas del PPESP de la ruta individual</t>
  </si>
  <si>
    <t>Porcentaje de oportunidad en la implementación de las Medidas de Protección  a los beneficiarios del PPESP de la ruta individual</t>
  </si>
  <si>
    <t>((Nº de personas con riesgo extraordinario, extremo o inminente, con medidas de protección implementadas  de competencias de la UNP dentro de los tiempos  establecidos partiendo de la ejecutoria del acto administrativo del PPESP de la ruta individual ) /(Nº de personas con riesgo extraordinario, extremo o inminente con medidas de protección a implementar una vez ejecutoriado el acto administrativo del PPESP de la ruta individual))*100</t>
  </si>
  <si>
    <t>Realizar la Implementación de las Medidas de Protección individual a NARP</t>
  </si>
  <si>
    <t>Personas NARP identificadas con riesgo extraordinario, extremo o inminente con medidas de protección implementadas (Acta de Implementación) Documento no controlado (Excel del consolidado del mes - registro de actos administrativos, datos de las personas beneficiarias, medidas de protección implementadas)</t>
  </si>
  <si>
    <t xml:space="preserve">2020011000074   Implementación de la ruta de protección individual a nivel nacional </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</si>
  <si>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</si>
  <si>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actos administrativos previamente ejecutoriados con medidas de protección implementados dentro de los términos establecidos para personas identificadas con riesgo extraordinario, extremo o inminente pertenecientes a la población de dirigentes, representantes o miembros de grupos de la población negra, afrocolombiana, raizal o palenquera - NARP) + (N.º de actos administrativos previamente ejecutoriados con medidas de protección implementados en rezago para personas identificadas con riesgo extraordinario, extremo o inminente pertenecientes a la población de dirigentes, representantes o miembros de grupos de la población negra, afrocolombiana, raizal o palenquera - NARP ) / (N.º de actos administrativos previamente ejecutoriados para personas identificadas con riesgo extraordinario, extremo o inminente pertenecientes a la población de dirigentes, representantes o miembros de grupos de la población negra, afrocolombiana, raizal o palenquera - NARP ) + (N.º de actos administrativos previamente ejecutoriados en rezago para personas identificadas con riesgo extraordinario, extremo o inminente pertenecientes a la población de dirigentes, representantes o miembros de grupos de la población negra, afrocolombiana, raizal o palenquera - NARP )*100</t>
  </si>
  <si>
    <t>Gestión Medidas de Protección</t>
  </si>
  <si>
    <t>Incrementar el nivel de oportunidad en la implementación de las medidas de protección a los beneficiarios del Programa de Prevención y Protección y del Programa de Protección para UP-PCC de la ruta individual</t>
  </si>
  <si>
    <t>Medidas de protección adoptadas e implementadas Programa de Prevención y Protección y del Programa de Protección para UP-PCC de la ruta individual</t>
  </si>
  <si>
    <t>Porcentaje de oportunidad en la implementación de las medidas de protección a los beneficiarios  Programa de Prevención y Protección y del Programa de Protección para UP-PCC de la ruta individual</t>
  </si>
  <si>
    <t>((Nº de personas con riesgo extraordinario, extremo o inminente, con medidas de protección implementadas  de competencias de la UNP dentro de los tiempos partiendo de la ejecutoria del acto administrativo del Programa de Prevención y Protección y del Programa de Protección para UP-PCC de la ruta individual) / (Nº de personas con riesgo extraordinario, extremo o inminente con medidas de protección a implementar una vez ejecutoriado el acto administrativo del Programa de Prevención y Protección y del Programa de Protección para UP-PCC de la ruta individual ))*100</t>
  </si>
  <si>
    <t>Realizar las actividades de coordinación interinstitucional, para atender la inminencia de riesgo que puedan presentar las personas y/o poblaciones de los programas de prevención y/o protección que coordina la UNP</t>
  </si>
  <si>
    <t>Actividades de coordinación interinstitucional realizadas por la UNP para atender la inminencia de riesgo que puedan presentar las personas y/o poblaciones de los programas de prevención y/o protección que coordina la UNP</t>
  </si>
  <si>
    <t>Porcentaje de actividades de coordinación interinstitucional, para atender la inminencia de riesgo que puedan presentar las personas y/o poblaciones de los programas de prevención y/o protección que coordina la UNP.</t>
  </si>
  <si>
    <t>((Nº de actividades de coordinación interinstitucional realizadas, para atender la inminencia de riesgo que puedan presentar las personas y/o poblaciones de los programas de prevención y/o protección que coordina la UNP)/(Nº de actividades de coordinación interinstitucional programadas, para atender la inminencia que puedan presentar las personas y/o poblaciones de los programas de prevención y/o protección que coordina la UNP, que sean de su competencia))*100</t>
  </si>
  <si>
    <t>Realizar la evaluación del riesgo a las solicitudes de medidas de protección de las víctimas del conflicto armado.</t>
  </si>
  <si>
    <t>Evaluaciones de riesgo realizadas a partir de las solicitudes de medidas de protección de las víctimas del conflicto armado.</t>
  </si>
  <si>
    <t>Porcentaje de evaluaciones de riesgo realizadas a partir de las solicitudes de medidas de protección de las víctimas del conflicto armado.</t>
  </si>
  <si>
    <t>((Nº de evaluaciones de nivel riesgo realizadas) / (Nº de solicitudes de evaluación del nivel de riesgo allegadas con la completitud de los requisitos))*100</t>
  </si>
  <si>
    <t>Realizar la Implementación de las  medidas de protección a víctimas del Conflicto Armado con riesgo extraordinario o extremo.</t>
  </si>
  <si>
    <t>Implementación de las  medidas de protección a víctimas del Conflicto Armado con riesgo extraordinario o extremo.</t>
  </si>
  <si>
    <t>((Nº de Víctimas con medidas de protección implementadas) / (Nº de Víctimas para implementar con riesgo extraordinario o extremo))*100</t>
  </si>
  <si>
    <t>Realizar la implementación de las medidas de Proteccion a los Líderes sociales identificados con riesgo extraordinario, extremo o inminente con medidas de protección implementadas</t>
  </si>
  <si>
    <t>Líderes sociales identificados con riesgo extraordinario, extremo o inminente con medidas de protección implementadas</t>
  </si>
  <si>
    <t>Porcentaje de líderes sociales identificados con riesgo extraordinario, extremo o inminente con medidas de protección implementadas</t>
  </si>
  <si>
    <t>((Nº de lideres sociales con medidas de protección de competencias de la UNP implementadas dentro de los términos establecidos en el procedimiento de Implementación de Medidas de Protección) / (Nº de lideres sociales identificados con riesgo extraordinario, extremo o inminente con medidas de protección a implementar por la UNP))*100</t>
  </si>
  <si>
    <t>Realizar el seguimiento a la implementación de las medidas de protección en el programa de prevención y protección y programa especial de protección UP-PCC</t>
  </si>
  <si>
    <t>Seguimientos realizados a la implementación de las medidas de protección en el programa de prevención y protección y programa especial de protección UP-PCC (Acta de Implementación)</t>
  </si>
  <si>
    <t>Porcentaje de seguimientos realizados a la implementación de las medidas de protección en el programa de prevención y protección y programa especial de protección UP-PCC</t>
  </si>
  <si>
    <t>((Nº de actos administrativos previamente ejecutoriados con las medidas de protección implementadas en el Programa de Prevención y Protección y Programa Especial de Protección UP-PCC) / ((Nº de actos administrativos previamente ejecutoriados con seguimiento a la implementación de las medidas de protección en el Programa de Prevención y Protección y Programa Especial de Protección UP-PCC))*100</t>
  </si>
  <si>
    <t xml:space="preserve">Realizar el seguimiento a la implementación de las medidas de protección en el PPESP </t>
  </si>
  <si>
    <t>Seguimientos realizados a la implementación de las medidas de protección en el PPESP</t>
  </si>
  <si>
    <t>Porcentaje de seguimientos realizados a la implementación de las medidas de protección en el PPESP</t>
  </si>
  <si>
    <t>((Nº de actos administrativos con todas la medidas de protección debidamente implementadas en el PPESP)/((Nº de actos administrativos con seguimiento a la implementación de las medidas de protección en el PPESP))*100</t>
  </si>
  <si>
    <t>Definir los lineamientos a través de la documentación establecida por el SIG, para las recomendaciones emitidas por la UNP al Ministerio del Interior en referencia a las medidas de emergencia de la ruta de Proteccion colectiva</t>
  </si>
  <si>
    <t>Documentos definidos y oficializados por el proceso ante el SIG según cronograma</t>
  </si>
  <si>
    <t>Documentos relacionados con el proceso de Gestión Integral de Medidas de Emergencia oficializados según cronograma de actualización de la ruta de protección colectiva</t>
  </si>
  <si>
    <t>((Nº de documentos relacionados con el proceso de Gestión Integral de Medidas de Emergencia oficializados según cronograma de actualización de la ruta de protección colectiva) / (Nº de documentos relacionados con el proceso de Gestión Integral de Medidas de Emergencia definidos según cronograma de actualización de la ruta de protección colectiva)) *100</t>
  </si>
  <si>
    <t>Gestión Integral de Medidas de Emergencia</t>
  </si>
  <si>
    <t xml:space="preserve">Ejecución del modelo integral de servicio al ciudadano a través de la ventanilla única de radicación y correspondencia </t>
  </si>
  <si>
    <t>Módulo integral del servicio al ciudadano en funcionamiento</t>
  </si>
  <si>
    <t>Ventanilla única de radicación y correspondencia en funcionamiento</t>
  </si>
  <si>
    <t>Gestión del Servicio al Ciudadano</t>
  </si>
  <si>
    <t>Virtualización de solicitudes de ingreso  a los Programas de Prevención y/o Protección de coordinación de la UNP</t>
  </si>
  <si>
    <t>Formulario de solicitud de ingreso a los Programas de Prevención y/o Protección de coordinación de la UNP virtualizado</t>
  </si>
  <si>
    <t>(Porcentaje de avance de cada aspecto del formulario de ingreso a los Programas de Prevención y/o Protección de coordinación de la UNP para ser virtualizado) / (Porcentaje total de los aspectos del formulario de ingreso a los Programas de Prevención y/o Protección de coordinación de la UNP para ser virtualizado).</t>
  </si>
  <si>
    <t>Gestión Tecnológica</t>
  </si>
  <si>
    <t>Realizar la implementación de las medidas de Protección colectiva a NARP</t>
  </si>
  <si>
    <t>Colectivos Narp identificados con riesgo extraordinario, extremo o inminente con medidas de protección implementadas (Acta de Implementación)
Documento no controlado (Excel del consolidado del mes - registro de actos administrativos, datos de los beneficiarios, medidas de protección implementadas)</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</si>
  <si>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</si>
  <si>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actos administrativos previamente ejecutoriados con medidas de protección implementadas dentro de los términos establecidos para colectivos identificados con riesgo extraordinario, extremo o inminente pertenecientes a la población de dirigentes, representantes o miembros de grupos de la población negra, afrocolombiana, raizal o palenquera - NARP) + (N.º de actos administrativos previamente ejecutoriados con medidas de protección implementadas en rezago para colectivos identificados con riesgo extraordinario, extremo o inminente pertenecientes a la población de dirigentes, representantes o miembros de grupos de la población negra, afrocolombiana, raizal o palenquera - NARP ) / (N.º de actos administrativos previamente ejecutoriados para colectivos identificados con riesgo extraordinario, extremo o inminente pertenecientes a la población de dirigentes, representantes o miembros de grupos de la población negra, afrocolombiana, raizal o palenquera - NARP ) + (N.º de actos administrativos previamente ejecutoriados en rezago para colectivos identificados con riesgo extraordinario, extremo o inminente pertenecientes a la población de dirigentes, representantes o miembros de grupos de la población negra, afrocolombiana, raizal o palenquera - NARP )*100</t>
  </si>
  <si>
    <t>Implementación de las medidas de protección colectiva (Ruta de Protección Colectiva)</t>
  </si>
  <si>
    <t>Colectivos identificados con riesgo extraordinario, extremo o inminente con medidas de protección implementadas (Acta de Implementación)</t>
  </si>
  <si>
    <t xml:space="preserve">2018011001174  Implementación de la ruta de protección colectiva a nivel nacional </t>
  </si>
  <si>
    <t>Porcentaje de implementación de las medidas de protección colectiva (Ruta de Protección Colectiva)</t>
  </si>
  <si>
    <t>((Nº de actos administrativos previamente ejecutoriados con medidas de protección implementadas a colectivos de competencia de la UNP en las vigencias 2013 al 2023)/(Nº de actos administrativos previamente ejecutoriados de colectivos de competencia de la UNP en las vigencias 2013 al 2023))*100</t>
  </si>
  <si>
    <t>Realizar la implementación de las medidas de protección a los colectivos que activan la ruta de Proteccion colectiva a la SESP y que presenten riesgo extraordinario extremo o inminente en su evaluación del riesgo</t>
  </si>
  <si>
    <t>Medidas Implementadas de la Ruta de Protección Colectivos del PPESP</t>
  </si>
  <si>
    <t>Porcentaje de colectivos identificados con riesgo extraordinario, extremo o inminente con medidas de protección implementadas</t>
  </si>
  <si>
    <t>((Número de colectivos con la totalidad de medidas de protección de competencias de la UNP implementadas) / (Total de colectivos identificados con riesgo extraordinario, extremo o inminente con acto administrativo adoptado por la UNP))*100.</t>
  </si>
  <si>
    <t xml:space="preserve">Pacto por la legalidad: seguridad efectiva y justicia transparente para que todos vivamos con libertad y en democracia
Pacto de equidad para las mujeres
Pacto por la equidad de oportunidades para grupos étnicos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</si>
  <si>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</si>
  <si>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</si>
  <si>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4. Fortalecer las capacidades institucionales para la inclusión de los enfoques diferenciales en los procesos misionales.</t>
  </si>
  <si>
    <t>Documento de informe de resultados de la campaña de percepción de enfoques diferenciales</t>
  </si>
  <si>
    <t>Realizar campañas internas a servidores públicos y colaboradores  que afiancen el conocimiento en enfoques diferenciales en el marco de los programas de protección y prevención de la UNP</t>
  </si>
  <si>
    <t>Documento de los resultados de lsa campañas</t>
  </si>
  <si>
    <t>Documento de informe de resultados de la campaña de percepción de enfoques diferenciales en desarrollo de los programas de protección y prevención de la UNP</t>
  </si>
  <si>
    <t>Brindar charlas de autoprotección y auto seguridad a las víctimas</t>
  </si>
  <si>
    <t>Charlas de autoprotección y auto seguridad realizados a Victimas (Misión de Trabajo, informe final y listado de asistencia de las Charlas)</t>
  </si>
  <si>
    <t>Porcentaje de Charlas de autoprotección y auto seguridad realizados a Víctimas</t>
  </si>
  <si>
    <t>((Nº de Charlas de autoprotección y auto seguridad realizados a Víctimas) / (Nº de charlas de autoprotección y auto seguridad a dictar a Víctimas))*100</t>
  </si>
  <si>
    <t>Realizar la socialización del Protocolo de Lideresas y Defensoras de Derechos Humanos a todas las mujeres de la población objeto del Decreto 1066 del 2015 y 1139 del 2021 (DG)</t>
  </si>
  <si>
    <t>Actas de reunión  
Listado de Asistencia</t>
  </si>
  <si>
    <t>Número de Charlas de socialización realizadas a las mujeres de la población objeto del Decreto 1066 del 2015 y 1139 del 2021</t>
  </si>
  <si>
    <t>((Nº de Charlas de socialización realizadas a las mujeres de la población objeto del Decreto 1066 del 2015 y 1139 del 2021)/ (Nº de charlas solicitadas y viabilizadas por la UNP a las mujeres de la población objeto del Decreto 1066 del 2015 y 1139 del 2021))*100</t>
  </si>
  <si>
    <t xml:space="preserve">Desarrollar procesos de concertación en el marco de la evaluación de riesgos colectivos con comunidades étnicas previa decisión del CERREM Colectivo. </t>
  </si>
  <si>
    <t xml:space="preserve">Concertaciones realizadas en el marco de la evaluación de riesgos colectivos con comunidades étnicas previa decisión del CERREM Colectivo. </t>
  </si>
  <si>
    <t>Porcentaje de comunidades étnicas con medidas de protección concertadas</t>
  </si>
  <si>
    <t>((Nº de casos de colectivos étnicos presentados ante CERREM en el periodo)/(Nº de órdenes de trabajos activas de colectivos étnicos)) *100</t>
  </si>
  <si>
    <t>Pacto por la Ciencia, la tecnología y la innovación: Un sistema para construir el conocimiento de la Colombia del futuro.</t>
  </si>
  <si>
    <t>Innovación pública para un país moderno</t>
  </si>
  <si>
    <t>Gestionar el conocimiento y los aprendizajes para crear valor público</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</si>
  <si>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</si>
  <si>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5. Fortalecer la entidad a través de la implementación de las políticas de desempeño institucional de MIPG y las mejores prácticas que generen valor público a nuestra población objeto y grupos de interés.</t>
  </si>
  <si>
    <t>Porcentaje de avance de las actividades del plan detallado de trabajo y de Fortalecimiento del Sistema de Gestión</t>
  </si>
  <si>
    <t>((Número de actividades cumplidas durante el período) / (Número de actividades programadas durante el período)) * 100</t>
  </si>
  <si>
    <t>Gestión Integrada MIPG-SIG</t>
  </si>
  <si>
    <t>Porcentaje de oportunidad en la respuesta a PQRSD</t>
  </si>
  <si>
    <t>Realizar seguimiento a las PQRSD elevadas a la entidad</t>
  </si>
  <si>
    <t>Informes de Seguimiento a las PQRSD elevadas a la entidad</t>
  </si>
  <si>
    <t xml:space="preserve">Nº de informes de seguimiento a las PQRSD elevadas a la entidad </t>
  </si>
  <si>
    <t>Nº de actos administrativos proyectados</t>
  </si>
  <si>
    <t>Realizar la proyección de los actos administrativos para la entrega a la Dirección y firma dentro de los 50 días siguientes a la radicación y recepción del recurso de reposición en la Oficina Asesora Jurídica en referencia a las medidas de protección otorgadas por el CERREM y adoptadas por la UNP.</t>
  </si>
  <si>
    <t>Reporte Consolidado de Actos Administrativos proyectados y entregados en Dirección para firma.</t>
  </si>
  <si>
    <t>Porcentaje de actos administrativos proyectados y entregados para firma de Dirección dentro de un plazo de 50 días desde la radicación y recepción  del recurso de reposición en la oficina Asesora Jurídica.</t>
  </si>
  <si>
    <t>((Número de actos administrativos proyectados y entregados para firma de Dirección dentro de un plazo de 50 días desde la radicación y recepción del recurso de reposición en la oficina Asesora Jurídica)/(Número de recursos de reposición radicados y recibidos en la Oficina Asesora Jurídica))*100</t>
  </si>
  <si>
    <t>Porcentaje de crecimiento usabilidad de las herramientas tecnológicas disponibles en la UNP</t>
  </si>
  <si>
    <t>Aprendizaje y Desarrollo</t>
  </si>
  <si>
    <t>Incrementar el grado de apropiación digital de los usuarios internos de la UNP en el Uso y Apropiación de las herramientas tecnológicas</t>
  </si>
  <si>
    <t>Informe del grado de apropiación digital en la UNP</t>
  </si>
  <si>
    <t>Porcentaje de actividades para el crecimiento de la usabilidad de las herramientas tecnológicas disponibles en la UNP</t>
  </si>
  <si>
    <t>((Nº de actividades realizadas para el incremento del uso y apropiación de las herramientas tecnológicas de la UNP)/(Nº de actividades programadas para el incremento del uso y apropiación de las herramientas tecnológicas de la UNP))*100</t>
  </si>
  <si>
    <t>Realizar el seguimiento al cumplimiento del Plan Anual de Adquisiciones desde los contratos adelantados por la entidad</t>
  </si>
  <si>
    <t>Procesos de Contratación adelantados por la entidad</t>
  </si>
  <si>
    <t>Porcentaje  de Procesos de Contratación adelantados por la entidad</t>
  </si>
  <si>
    <t>((Nº de procesos de contratación adelantados en el periodo / Nº de procesos de contratación proyectados en el periodo))*100</t>
  </si>
  <si>
    <t>Gestión Contractual</t>
  </si>
  <si>
    <t>Ejecutar las actividades a cargo del Proceso Gestion Documental del Proyecto Modernización de un Sistema de Gestión Documental en la UNP a nivel nacional para la vigencia 2023</t>
  </si>
  <si>
    <t>Actividades Ejecutadas del Proyecto Modernización de un Sistema de Gestión Documental en la UNP a nivel nacional para la vigencia 2023</t>
  </si>
  <si>
    <t>2019011000116 MODERNIZACION DEL SISTEMA DE GESTION DOCUMENTAL  EN LA UNP A  NIVEL NACIONAL</t>
  </si>
  <si>
    <t>Porcentaje de avance de las actividades a cargo del Proceso Gestión Documental del Proyecto Modernización de un Sistema de Gestión Documental en la UNP a nivel nacional para la vigencia 2023</t>
  </si>
  <si>
    <t>(Porcentaje ejecutado de las actividades del Proyecto Modernización de un Sistema de Gestión Documental en la UNP a nivel nacional )/(Porcentaje total de las actividades programadas del Proyecto Modernización de un Sistema de Gestión Documental en la UNP a nivel nacional))*100</t>
  </si>
  <si>
    <t>Gestión Documental</t>
  </si>
  <si>
    <t>Actualizar el Contexto Organizacional de la entidad de acuerdo a sus necesidades (OAPI)</t>
  </si>
  <si>
    <t>Contexto Organizacional Actualizado de la UNP</t>
  </si>
  <si>
    <t>Documento del Contexto Organizacional Actualizado de la UNP</t>
  </si>
  <si>
    <t>Nº de Documento del Contexto Organizacional Actualizado de la UNP</t>
  </si>
  <si>
    <t>Medir el avance de la Política de Gobierno Digital</t>
  </si>
  <si>
    <t>Informe  de Avance de la implementación de las recomendaciones del FURAG de la Política de Gobierno Digital</t>
  </si>
  <si>
    <t>Porcentaje de Recomendaciones del FURAG en referencia a la Política de Gobierno Digital atendidas por la UNP</t>
  </si>
  <si>
    <t>((Nº de recomendaciones FURAG atendidas para la Política de Gobierno digital )/(Nº de recomendaciones FURAG programadas sobre la Política de Gobierno Digital ))* 100</t>
  </si>
  <si>
    <t>Medir el avance de la Política de Seguridad Digital</t>
  </si>
  <si>
    <t>Informe de Avance de la implementación de las recomendaciones del FURAG de la Política de Seguridad Digital</t>
  </si>
  <si>
    <t>Porcentaje de Recomendaciones del FURAG en referencia a la Política de Seguridad Digital atendidas por la UNP</t>
  </si>
  <si>
    <t>((Nº de recomendaciones furag atendidas política de seguridad digital )/(Nº de recomendaciones furag programadas sobre política de seguridad digital))* 100</t>
  </si>
  <si>
    <t>Realizar  capacitaciones a los jefes de Oficina, Coordinadores y supervisores de contratos de prestación de servicios y apoyo a la gestión , que tendrán como objeto: (a) explicar los lineamientos que se adopten al interior de la entidad (b) fijar pautas y (c) aclarar los cuestionamientos que surjan al respecto.</t>
  </si>
  <si>
    <t>Capacitaciones realizadas a los jefes de Oficina, Coordinadores y supervisores de contratos de prestación de servicios y apoyo a la gestión</t>
  </si>
  <si>
    <t>Porcentaje de capacitaciones realizadas a los jefes de Oficina, Coordinadores y supervisores de contratos de prestación de servicios y apoyo a la gestión</t>
  </si>
  <si>
    <t>((Número de capacitaciones realizadas)/(Número de capacitaciones programadas)) * 100</t>
  </si>
  <si>
    <t>Realizar el seguimiento al cumplimiento del Plan de Tratamiento de Riesgo de Seguridad y Privacidad de la Información</t>
  </si>
  <si>
    <t>Informe de seguimiento al Plan de Tratamiento de Riesgo de Seguridad y Privacidad de la Información</t>
  </si>
  <si>
    <t>Porcentaje de Avance de las actividades del  Plan de Tratamiento de Riesgo de Seguridad y Privacidad de la Información</t>
  </si>
  <si>
    <t>((Nº de actividades cumplidas en el Plan de Tratamiento de Riesgo de Seguridad y Privacidad de la Información) / (Nº de actividades programadas en el Plan de Tratamiento de Riesgo de Seguridad y Privacidad de la Información)) * 100</t>
  </si>
  <si>
    <t>Plan de Tratamiento de Riesgos de Seguridad y Privacidad de la Información</t>
  </si>
  <si>
    <t>Realizar el seguimiento al cumplimiento al Plan de Seguridad y Privacidad de la Información</t>
  </si>
  <si>
    <t>Informe de seguimiento al Plan de Seguridad y Privacidad de la Información</t>
  </si>
  <si>
    <t>Porcentaje de  Avance de actividades del Plan de Seguridad y Privacidad de la Información</t>
  </si>
  <si>
    <t>((Nº de actividades cumplidas del Plan de Seguridad y Privacidad de la Información) / (Nº de actividades del Plan de Seguridad y Privacidad de la Información programadas)) * 100</t>
  </si>
  <si>
    <t>Plan de Seguridad y Privacidad de la Información</t>
  </si>
  <si>
    <t>Realizar seguimiento a la ejecución del PINAR 2023</t>
  </si>
  <si>
    <t>Informe de Seguimiento al PINAR 2023</t>
  </si>
  <si>
    <t>Nº de informes de avances y/o seguimientos a la ejecución del PINAR 2023</t>
  </si>
  <si>
    <t>Nº de informes de avance y/o seguimientos a la ejecución del PINAR 2023</t>
  </si>
  <si>
    <t>Plan Institucional de Archivos de la Entidad PINAR</t>
  </si>
  <si>
    <t>Realizar el seguimiento al cumplimiento del Plan Estratégico de Tecnologia de la Informacion y las Comunicaciones PETI</t>
  </si>
  <si>
    <t>Informe de seguimiento al Plan Estratégico de Tecnologia de la Información y las Comunicaciones PETI</t>
  </si>
  <si>
    <t>((Actividades ejecutadas en el Plan Estratégico de Tecnología de la Información y las Comunicaciones PETI) / (actividades programadas en el Plan Estratégico de Tecnología de la Información y las Comunicaciones PETI))* 100%</t>
  </si>
  <si>
    <t>Plan Estratégico de Tecnologías de la Información y las Comunicaciones PETI</t>
  </si>
  <si>
    <t>Realizar el seguimiento al Plan de Mantenimiento de la Infraestructura Tecnológica</t>
  </si>
  <si>
    <t>Informe de seguimiento al Plan de Mantenimiento de la Infraestructura Tecnológica</t>
  </si>
  <si>
    <t xml:space="preserve">Porcentaje de Avance de actividades del Plan de Mantenimiento de la infraestructura tecnológica </t>
  </si>
  <si>
    <t>((Cantidad de actividades del Plan de mantenimiento de la Infraesctructura Tecnológica ejecutado) / (Cantidad de actividades del Plan de mantenimiento de la Infraestructura Tecnológica programado x periodo))* 100</t>
  </si>
  <si>
    <t>Realizar el seguimiento al Plan Anual de Mantenimiento de Vehículos Propios y/o a cargo de la UNP</t>
  </si>
  <si>
    <t>Mantenimientos de Vehículos Propios y/o a cargo de la entidad Ejecutados</t>
  </si>
  <si>
    <t>Porcentaje de Mantenimientos de Vehículos Propios y/o a cargo de la entidad realizados en el periodo</t>
  </si>
  <si>
    <t>((N° de Intervenciones de Mantenimiento Preventivo para Revisión Técnico-Mecánica de Vehículos Propios a cargo de la UNP ejecutados) / (Total de Intervenciones de Mantenimiento Preventivo para Revisión Técnico- Mecánica de Vehículos Propios a cargo de la UNP Programadas)) * 100</t>
  </si>
  <si>
    <t>Gestión Administración de Bienes y Servicios</t>
  </si>
  <si>
    <t>Realizar el seguimiento al Plan Anual de Mantenimiento de Infraestructura Física</t>
  </si>
  <si>
    <t xml:space="preserve">Mantenimientos de Infraestructura Física Ejecutados </t>
  </si>
  <si>
    <t xml:space="preserve">Porcentaje de  Mantenimientos de Infraestructura Física Ejecutados en el periodo </t>
  </si>
  <si>
    <t>((Sumatoria de mantenimientos preventivos correctivos y diagnosticados ejecutados en el periodo ) / (Sumatoria de mantenimientos preventivos y diagnosticados agendados, y correctivos solicitados en el periodo))*100</t>
  </si>
  <si>
    <t>Realizar seguimiento a los Planes del Sistema de Gestión Ambiental de la UNP</t>
  </si>
  <si>
    <t>Implementación Plan Estratégico de Gestión Ambiental y Plan de Gestión Integral de Residuos Peligrosos</t>
  </si>
  <si>
    <t>Porcentaje de Implementación Plan Estratégico de Gestión Ambiental y Plan de Gestión Integral de Residuos Peligrosos</t>
  </si>
  <si>
    <t>((Nº de actividades ejecutadas del Plan Operativo Planes SGA en el periodo) / (Nº de actividades programadas del Plan Operativo Planes SGA en el periodo))*100</t>
  </si>
  <si>
    <t xml:space="preserve">Realizar el seguimiento al Plan Anual del Mantenimiento de Armas de Fuego </t>
  </si>
  <si>
    <t>Mantenimientos de Armas de Fuego ejecutadas por la entidad</t>
  </si>
  <si>
    <t>Porcentaje de Mantenimientos de Armas de Fuego ejecutadas por la entidad</t>
  </si>
  <si>
    <t>((Nº de mantenimientos de armas de fuego ejecutados en el periodo) / (Total de mantenimientos de armas de fuego programados en el periodo))*100</t>
  </si>
  <si>
    <t>Realizar seguimiento al cumplimiento del Plan Anticorrupción y Atención al Ciudadano (OAPI)</t>
  </si>
  <si>
    <t>Informe de seguimiento al Plan Anticorrupción y Atención al Ciudadano</t>
  </si>
  <si>
    <t>Documento con el Informe de seguimiento al Plan Anticorrupción y Atención al Ciudadano</t>
  </si>
  <si>
    <t>Direccionamiento Estratégico y Planeación</t>
  </si>
  <si>
    <t>Plan Anticorrupción y de Atención al Ciudadano</t>
  </si>
  <si>
    <t>Realizar el seguimiento al Plan de Participación Ciudadana (OAPI)</t>
  </si>
  <si>
    <t>Informe de seguimiento al Plan de Participación Ciudadana</t>
  </si>
  <si>
    <t>Documento con el informe de seguimiento al Plan de Participación ciudadana publicado en la página web de la entidad</t>
  </si>
  <si>
    <t>Realizar el seguimiento al cumplimiento del Plan Anual de Adquisiciones</t>
  </si>
  <si>
    <t>Actualizaciones realizadas al Plan Anual de Adquisiciones</t>
  </si>
  <si>
    <t>Porcentaje  de Actualizaciones realizadas al Plan Anual de Adquisiciones</t>
  </si>
  <si>
    <t>((Nº de actualizaciones realizadas al Plan Anual de Adquisiciones en el periodo debidamente justificadas) / (Nº de actualizaciones realizadas en el periodo))*100</t>
  </si>
  <si>
    <t>Plan Anual de Adquisiciones</t>
  </si>
  <si>
    <t>Realizar el seguimiento al cumplimiento del Plan de Previsión de Recursos Humanos</t>
  </si>
  <si>
    <t>Avance de la implementación de las actividades programadas en el Plan de Previsión de Recursos Humanos.</t>
  </si>
  <si>
    <t>Porcentaje de cumplimiento de las actividades del Plan de Previsión de Recursos Humanos.</t>
  </si>
  <si>
    <t>((Nº de procesos gestionados para cubrir la vacante) /(Nº de procesos solicitados (Hojas de vida)))*100</t>
  </si>
  <si>
    <t>Gestión Estratégica de Talento Humano</t>
  </si>
  <si>
    <t>Plan de Previsión de Recursos Humanos</t>
  </si>
  <si>
    <t>Realizar el seguimiento al cumplimiento del Plan Estratégico del Talento Humano</t>
  </si>
  <si>
    <t>Avance de la implementación de las actividades programadas en el Plan Estratégico del Talento Humano.</t>
  </si>
  <si>
    <t>Porcentaje de cumplimiento de las actividades del Plan Estratégico del Talento Humano</t>
  </si>
  <si>
    <t>((Nº de actividades ejecutadas en el semestre) / (Nº de actividades programadas en el semestre))*100</t>
  </si>
  <si>
    <t>Plan Estratégico de Talento Humano</t>
  </si>
  <si>
    <t>Realizar el seguimiento al cumplimiento del Plan Institucional de Capacitación</t>
  </si>
  <si>
    <t>Avance de la implementación de las actividades programadas en el Plan Institucional de Capacitación</t>
  </si>
  <si>
    <t>Porcentaje de cumplimiento de las actividades del Plan Institucional de Capacitación.</t>
  </si>
  <si>
    <t>((N.º de actividades ejecutadas en el PIC) / (N.º de actividades programadas en el PIC)) *100</t>
  </si>
  <si>
    <t>Plan Institucional de Capacitación</t>
  </si>
  <si>
    <t>Realizar el seguimiento al cumplimiento del Plan de Incentivos Institucionales</t>
  </si>
  <si>
    <t>Avance de la implementación de las actividades programadas en el Plan de Bienestar e Incentivos</t>
  </si>
  <si>
    <t>Porcentaje de cumplimiento de las actividades del Plan de Incentivos Institucionales.</t>
  </si>
  <si>
    <t>((Nº de actividades ejecutadas en el periodo) / (Nº de actividades programadas en el periodo))*100</t>
  </si>
  <si>
    <t>Plan de Incentivos Institucionales</t>
  </si>
  <si>
    <t>Realizar el seguimiento al cumplimiento del Plan Anual en Seguridad y Saludo en el Trabajo</t>
  </si>
  <si>
    <t>Avance de la implementación de las actividades programadas en el Plan Anual de Seguridad y Salud en el Trabajo.</t>
  </si>
  <si>
    <t>Porcentaje de cumplimiento de las actividades del Plan Anual de Seguridad y Salud en el Trabajo.</t>
  </si>
  <si>
    <t>Plan de Trabajo Anual en Seguridad y Salud en el Trabajo</t>
  </si>
  <si>
    <t>Realizar el seguimiento al cumplimiento del Plan Anual de Vacantes</t>
  </si>
  <si>
    <t>Avance de la implementación de las actividades programadas en el Plan Anual de Vacantes.</t>
  </si>
  <si>
    <t>Porcentaje de cumplimiento de las actividades del Plan Anual de Vacantes.</t>
  </si>
  <si>
    <t>((Nº de procesos favorables)/(Nº Total de vacantes))*100</t>
  </si>
  <si>
    <t xml:space="preserve"> Plan Anual de Vacantes</t>
  </si>
  <si>
    <t>Continuar con el despliegue de la política de gobierno digital para la UNP desde los parámetros del Ministerio del Interior</t>
  </si>
  <si>
    <t>Realizar el despliegue de la política de gobierno digital Min Tic</t>
  </si>
  <si>
    <t>Porcentaje de cumplimiento del nivel de avance del despliegue de la política de gobierno digital Min Tic</t>
  </si>
  <si>
    <t>((Nivel de avance del despliegue de la política de gobierno digital)/(Nivel de cumplimento de las estrategias de la política de gobierno digital))*100</t>
  </si>
  <si>
    <t>Evaluación Independiente del Sistema de Control Interno</t>
  </si>
  <si>
    <t>Programa Anual de Auditorias Ejecutado de la Vigencia</t>
  </si>
  <si>
    <t>Porcentaje de avance del cumplimiento de las actividades en el desarrollo de los roles que competen a la oficina de control interno.</t>
  </si>
  <si>
    <t>((Nº. de actividades ejecutadas del Programa Anual de Auditoría en el periodo)/ (Nº. Total de actividades programadas en el Programa Anual de Auditoría)) *100</t>
  </si>
  <si>
    <t>Gestión Evaluación Independiente</t>
  </si>
  <si>
    <t>Participar en las ferias acércate programadas por el Departamento Administrativo de la Función Pública</t>
  </si>
  <si>
    <t>Listado de personas o beneficiarios atendidos en las ferias</t>
  </si>
  <si>
    <t>Porcentaje de participación en las Ferias Acércate del Departamento Administrativo de la Función Pública.</t>
  </si>
  <si>
    <t>((Nº de ferias acércate con participación del Grupo de Servicio al Ciudadano de la UNP)/(Nº de ferias acércate viabilizadas por la UNP))*100</t>
  </si>
  <si>
    <t>Fortalecimiento al cuerpo de seguridad y protección del programa de protección especializada de seguridad y protección, mediante la contratación de empresas contratistas que garantice la operación.</t>
  </si>
  <si>
    <t xml:space="preserve">Realizar la contratación de empresas para el fortalecimiento al cuerpo de seguridad y protección,  del programa de protección especializada de seguridad y protección </t>
  </si>
  <si>
    <t>Número de procesos de contratación de empresas para el fortalecimiento al Cuerpo de Seguridad y protección.</t>
  </si>
  <si>
    <t xml:space="preserve">Nº de procesos de contratación aperturados por la UNP </t>
  </si>
  <si>
    <t xml:space="preserve">ARCHÍVESE EN: </t>
  </si>
  <si>
    <t>DEP-FT-36/V14</t>
  </si>
  <si>
    <t>Oficialización:  26/03/2021</t>
  </si>
  <si>
    <r>
      <rPr>
        <b/>
        <sz val="10"/>
        <color theme="1"/>
        <rFont val="Arial"/>
        <family val="2"/>
      </rPr>
      <t xml:space="preserve">Página </t>
    </r>
    <r>
      <rPr>
        <sz val="10"/>
        <color theme="1"/>
        <rFont val="Arial"/>
        <family val="2"/>
      </rPr>
      <t>1 de 1</t>
    </r>
  </si>
  <si>
    <t xml:space="preserve"> CONTROL DE CAMBIOS</t>
  </si>
  <si>
    <t>VERSIÓN INICIAL</t>
  </si>
  <si>
    <t>DESCRIPCIÓN DE LA CREACIÓN O CAMBIO DEL DOCUMENTO</t>
  </si>
  <si>
    <t>FECHA</t>
  </si>
  <si>
    <t>VERSIÓN FINAL</t>
  </si>
  <si>
    <t xml:space="preserve">Se modifica ya que se debe adoptar al nuevo Plan de Desarrollo nacional, para integrar todos los planes y unificar informes </t>
  </si>
  <si>
    <t>31/01/2019</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</si>
  <si>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</si>
  <si>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23/01/2019</t>
  </si>
  <si>
    <t>Se modifica el formato con el fin de ajustarlo conforme a los Lineamientos establecidos en los manuales de Indicadores y Planes</t>
  </si>
  <si>
    <t>Se modifica incluyéndole la casilla de peso de la estrategia frente al objetivo estratégico institucional, adicional se ajustaron los comentarios de las casillas para fácil diligenciamiento</t>
  </si>
  <si>
    <t>Se modifica ajustando el instructivo de la casilla de observaciones y adicional se eliminan las casillas de acumulado y avance del PAI y del PEI para la primera línea de defensa ya que es un aspecto a diligenciar solo por la segunda línea de defensa.</t>
  </si>
  <si>
    <t>4. Consolidar y poner en marcha el observatorio de información</t>
  </si>
  <si>
    <t>6. Reducir el tiempo de respuesta promedio entre la solicitud, aprobación, recomendación y la implementación de medidas de protección  en la ruta individual para defensores de derechos humanos y otras poblaciones previstas en el marco del decreto 1066 de 2015.</t>
  </si>
  <si>
    <t>7. Actuar de manera eficiente y eficaz en las rutas de protección</t>
  </si>
  <si>
    <t>8. Fortalecer los conocimientos de los funcionarios y colaboradores frente a los enfoques diferenciales.</t>
  </si>
  <si>
    <t>9. Liderar la actualización y adecuación de las medidas de prevención y protección con enfoques diferenciales en coordinación con los organismos e instancias responsables, con énfasis en: La protección colectiva, los derechos ancestrales, el reconocimiento de los mecanismos de autoprotección, el fortalecimiento organizacional, medidas de tipo psicosocial, cartografías del cuerpo respecto a agresiones físicas y mujeres lideresas y/o defensoras de derechos humanos promoviendo mecanismos de participación.</t>
  </si>
  <si>
    <t>11. Direccionar de manera efectiva y oportuna las solicitudes allegadas a la entidad.</t>
  </si>
  <si>
    <t>12. Disminuir el tiempo de respuesta de los recursos de reposición.</t>
  </si>
  <si>
    <t>13. Fortalecer herramientas tecnológicas, el acceso a la información y la apropiación de las tecnologías de la información.</t>
  </si>
  <si>
    <t>14. Gestionar, administrar y ejecutar eficientemente los recursos financieros necesarios desde la programación, apropiación y ejecución para dar cumplimiento a las metas y obtener los resultados de desempeño institucional planificados.</t>
  </si>
  <si>
    <t>15. Implementar el Modelo Integrado de Planeación y Gestión (MIPG)</t>
  </si>
  <si>
    <t>16. Mejorar la percepción de calidad del servicio, en virtud de la prestación eficiente y efectiva del Programa de Prevención y Protección individual y colectiva, en cumplimiento de la misionalidad de la entidad.</t>
  </si>
  <si>
    <t>17. Prever las necesidades de recurso humano y de funcionamiento</t>
  </si>
  <si>
    <t>Informe Seguimiento al Plan de Mantenimiento de Vehiculos propios y solicitudes de revisiones técnico mecánicas emitidas por el responsable del vehículo.</t>
  </si>
  <si>
    <t>Porcentaje de técnico mecánicas realizadas en el periodo.</t>
  </si>
  <si>
    <t>(N° de Revisiones Técnico-Mecánicas de Vehículos Propios a cargo de la UNP ejecutados en el periodo / # Revisiones Técnico-Mecánicas de Vehículos Propios a cargo de la UNP Programadas en el periodo) * 100</t>
  </si>
  <si>
    <t>1.1.2</t>
  </si>
  <si>
    <t>1.1.3</t>
  </si>
  <si>
    <t>2.2.6</t>
  </si>
  <si>
    <t>2.2.8</t>
  </si>
  <si>
    <t>2.3.3</t>
  </si>
  <si>
    <t>2.4.3</t>
  </si>
  <si>
    <t>2.4.1</t>
  </si>
  <si>
    <t>2.5.14</t>
  </si>
  <si>
    <t>3.6.6</t>
  </si>
  <si>
    <t>3.6.8</t>
  </si>
  <si>
    <t>3.6.7</t>
  </si>
  <si>
    <t>3.7.3</t>
  </si>
  <si>
    <t>3.7.6</t>
  </si>
  <si>
    <t>3.7.7</t>
  </si>
  <si>
    <t>3.7.8</t>
  </si>
  <si>
    <t>3.7.9</t>
  </si>
  <si>
    <t>3.7.11</t>
  </si>
  <si>
    <t>3.7.16</t>
  </si>
  <si>
    <t>4.8.2</t>
  </si>
  <si>
    <t>4.9.7</t>
  </si>
  <si>
    <t>4.9.1</t>
  </si>
  <si>
    <t>4.9.6</t>
  </si>
  <si>
    <t>5.10.5</t>
  </si>
  <si>
    <t>5.11.11</t>
  </si>
  <si>
    <t>5.12.14</t>
  </si>
  <si>
    <t>5.13.16</t>
  </si>
  <si>
    <t>5.14.10</t>
  </si>
  <si>
    <t>5.15.15</t>
  </si>
  <si>
    <t>5.15.12</t>
  </si>
  <si>
    <t>5.15.1</t>
  </si>
  <si>
    <t>5.15.16</t>
  </si>
  <si>
    <t>5.15.14</t>
  </si>
  <si>
    <t>5.15.10</t>
  </si>
  <si>
    <t>5.15.4</t>
  </si>
  <si>
    <t>5.15.17</t>
  </si>
  <si>
    <t>5.16.11</t>
  </si>
  <si>
    <t>5.17.10</t>
  </si>
  <si>
    <t>Porcentaje de  Avance de actividades del  Plan Estratégico de Tecnologia de la Información y las Comunicaciones PETI</t>
  </si>
  <si>
    <t xml:space="preserve">Porcentaje de Víctimas con medidas de protección implementadas con riesgo extraordinario o extremo </t>
  </si>
  <si>
    <t>10. Fortalecer los procesos en la gestión y desempeño eficaz y eficiente de la entidad.</t>
  </si>
  <si>
    <t>Medir el cumplimiento de las estrategias definidas al Plan de acuerdo con el cronograma definido para este indicador</t>
  </si>
  <si>
    <t>DEP-FT-11 Informe de seguimiento a planes 
DEP-FT-36 Formato plan de acción institucional</t>
  </si>
  <si>
    <t>5. Contribuir en la identificación efectiva de actores amenazantes y desmantelamiento de organizaciones y conductas criminales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</si>
</sst>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_-&quot;$&quot;\ * #,##0_-;\-&quot;$&quot;\ * #,##0_-;_-&quot;$&quot;\ * &quot;-&quot;??_-;_-@_-"/>
  </numFmts>
  <fonts count="1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2"/>
      <name val="Arial"/>
      <family val="2"/>
    </font>
    <font>
      <b/>
      <sz val="12"/>
      <color theme="1"/>
      <name val="Arial"/>
      <family val="2"/>
    </font>
    <font>
      <sz val="12"/>
      <color theme="1"/>
      <name val="Arial"/>
      <family val="2"/>
    </font>
    <font>
      <sz val="12"/>
      <name val="Arial"/>
      <family val="2"/>
    </font>
    <font>
      <sz val="12"/>
      <color rgb="FF000000"/>
      <name val="Arial"/>
      <family val="2"/>
    </font>
    <font>
      <sz val="10"/>
      <name val="Arial"/>
      <family val="2"/>
    </font>
    <font>
      <b/>
      <sz val="10"/>
      <color rgb="FFFFFFFF"/>
      <name val="Arial"/>
      <family val="2"/>
    </font>
    <font>
      <b/>
      <sz val="10"/>
      <color rgb="FF000000"/>
      <name val="Arial"/>
      <family val="2"/>
    </font>
    <font>
      <sz val="10"/>
      <color rgb="FF000000"/>
      <name val="Arial"/>
      <family val="2"/>
    </font>
    <font>
      <sz val="11"/>
      <color theme="1"/>
      <name val="Arial"/>
      <family val="2"/>
    </font>
    <font>
      <b/>
      <sz val="11"/>
      <color theme="1"/>
      <name val="Arial"/>
      <family val="2"/>
    </font>
    <font>
      <b/>
      <sz val="9"/>
      <color indexed="81"/>
      <name val="Tahoma"/>
      <family val="2"/>
    </font>
    <font>
      <sz val="9"/>
      <color indexed="81"/>
      <name val="Tahoma"/>
      <family val="2"/>
    </font>
  </fonts>
  <fills count="15">
    <fill>
      <patternFill patternType="none"/>
    </fill>
    <fill>
      <patternFill patternType="gray125"/>
    </fill>
    <fill>
      <patternFill patternType="solid">
        <fgColor theme="8" tint="-0.249977111117893"/>
        <bgColor indexed="64"/>
      </patternFill>
    </fill>
    <fill>
      <patternFill patternType="solid">
        <fgColor theme="7" tint="-0.249977111117893"/>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medium">
        <color indexed="64"/>
      </right>
      <top style="thin">
        <color indexed="64"/>
      </top>
      <bottom style="thin">
        <color indexed="64"/>
      </bottom>
      <diagonal/>
    </border>
    <border>
      <left/>
      <right style="thin">
        <color rgb="FF000000"/>
      </right>
      <top style="thin">
        <color rgb="FF000000"/>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94">
    <xf numFmtId="0" fontId="0" fillId="0" borderId="0" xfId="0"/>
    <xf numFmtId="0" fontId="4" fillId="8" borderId="4"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9" fontId="5" fillId="6" borderId="4" xfId="0"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4" xfId="0" quotePrefix="1" applyFont="1" applyFill="1" applyBorder="1" applyAlignment="1">
      <alignment horizontal="center" vertical="center" wrapText="1"/>
    </xf>
    <xf numFmtId="0" fontId="5" fillId="6" borderId="4" xfId="0" applyFont="1" applyFill="1" applyBorder="1" applyAlignment="1">
      <alignment horizontal="center" vertical="center" textRotation="90" wrapText="1"/>
    </xf>
    <xf numFmtId="0" fontId="5" fillId="11" borderId="4" xfId="0" applyFont="1" applyFill="1" applyBorder="1" applyAlignment="1">
      <alignment horizontal="center" vertical="center" wrapText="1"/>
    </xf>
    <xf numFmtId="9" fontId="6" fillId="0" borderId="1" xfId="2" applyFont="1" applyFill="1" applyBorder="1" applyAlignment="1">
      <alignment horizontal="center" vertical="center" wrapText="1"/>
    </xf>
    <xf numFmtId="1" fontId="6" fillId="0" borderId="1" xfId="2" applyNumberFormat="1" applyFont="1" applyFill="1" applyBorder="1" applyAlignment="1">
      <alignment horizontal="center" vertical="center"/>
    </xf>
    <xf numFmtId="9" fontId="7" fillId="0" borderId="1" xfId="2" applyFont="1" applyFill="1" applyBorder="1" applyAlignment="1">
      <alignment horizontal="center" vertical="center"/>
    </xf>
    <xf numFmtId="9" fontId="6" fillId="0" borderId="1" xfId="2" applyFont="1" applyFill="1" applyBorder="1" applyAlignment="1">
      <alignment horizontal="center" vertical="center"/>
    </xf>
    <xf numFmtId="1" fontId="7" fillId="0" borderId="20" xfId="2" applyNumberFormat="1" applyFont="1" applyFill="1" applyBorder="1" applyAlignment="1">
      <alignment horizontal="center" vertical="center"/>
    </xf>
    <xf numFmtId="9" fontId="6" fillId="0" borderId="4" xfId="2" applyFont="1" applyFill="1" applyBorder="1" applyAlignment="1">
      <alignment horizontal="center" vertical="center"/>
    </xf>
    <xf numFmtId="10" fontId="6" fillId="0" borderId="1" xfId="2" applyNumberFormat="1" applyFont="1" applyFill="1" applyBorder="1" applyAlignment="1">
      <alignment horizontal="center" vertical="center" wrapText="1"/>
    </xf>
    <xf numFmtId="9" fontId="7" fillId="0" borderId="5" xfId="2" applyFont="1" applyFill="1" applyBorder="1" applyAlignment="1">
      <alignment horizontal="center" vertical="center" wrapText="1"/>
    </xf>
    <xf numFmtId="1" fontId="7" fillId="0" borderId="1" xfId="2" applyNumberFormat="1" applyFont="1" applyFill="1" applyBorder="1" applyAlignment="1">
      <alignment horizontal="center" vertical="center"/>
    </xf>
    <xf numFmtId="9" fontId="7" fillId="0" borderId="2" xfId="2" applyFont="1" applyFill="1" applyBorder="1" applyAlignment="1">
      <alignment horizontal="center" vertical="center"/>
    </xf>
    <xf numFmtId="10" fontId="7" fillId="0" borderId="1" xfId="2" applyNumberFormat="1" applyFont="1" applyFill="1" applyBorder="1" applyAlignment="1">
      <alignment horizontal="center" vertical="center"/>
    </xf>
    <xf numFmtId="10" fontId="6" fillId="0" borderId="1" xfId="2" applyNumberFormat="1" applyFont="1" applyFill="1" applyBorder="1" applyAlignment="1">
      <alignment horizontal="center" vertical="center"/>
    </xf>
    <xf numFmtId="1" fontId="9" fillId="0" borderId="1" xfId="2" applyNumberFormat="1" applyFont="1" applyFill="1" applyBorder="1" applyAlignment="1">
      <alignment horizontal="center" vertical="center"/>
    </xf>
    <xf numFmtId="10" fontId="7" fillId="0" borderId="5" xfId="2" applyNumberFormat="1" applyFont="1" applyFill="1" applyBorder="1" applyAlignment="1">
      <alignment horizontal="center" vertical="center" wrapText="1"/>
    </xf>
    <xf numFmtId="9" fontId="6" fillId="0" borderId="4" xfId="2" applyFont="1" applyFill="1" applyBorder="1" applyAlignment="1">
      <alignment horizontal="center" vertical="center" wrapText="1"/>
    </xf>
    <xf numFmtId="9" fontId="7" fillId="0" borderId="1" xfId="2" applyFont="1" applyFill="1" applyBorder="1" applyAlignment="1">
      <alignment horizontal="center" vertical="center" wrapText="1"/>
    </xf>
    <xf numFmtId="10" fontId="6" fillId="0" borderId="1" xfId="2" applyNumberFormat="1" applyFont="1" applyFill="1" applyBorder="1" applyAlignment="1">
      <alignment vertical="center" wrapText="1"/>
    </xf>
    <xf numFmtId="10" fontId="7" fillId="0" borderId="1" xfId="2" applyNumberFormat="1" applyFont="1" applyFill="1" applyBorder="1" applyAlignment="1">
      <alignment horizontal="left" vertical="center"/>
    </xf>
    <xf numFmtId="0" fontId="13" fillId="0" borderId="0" xfId="0" applyFont="1" applyAlignment="1">
      <alignment vertical="center"/>
    </xf>
    <xf numFmtId="0" fontId="13" fillId="0" borderId="0" xfId="0" applyFont="1" applyAlignment="1">
      <alignment horizontal="left" vertical="center"/>
    </xf>
    <xf numFmtId="0" fontId="14" fillId="0" borderId="0" xfId="0" applyFont="1" applyAlignment="1">
      <alignment horizontal="center" vertical="center"/>
    </xf>
    <xf numFmtId="9" fontId="14" fillId="0" borderId="0" xfId="0" applyNumberFormat="1" applyFont="1" applyAlignment="1">
      <alignment horizontal="center" vertical="center"/>
    </xf>
    <xf numFmtId="0" fontId="13" fillId="0" borderId="0" xfId="0" applyFont="1" applyAlignment="1">
      <alignment horizontal="center" vertical="center"/>
    </xf>
    <xf numFmtId="0" fontId="4"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9" fontId="7" fillId="0" borderId="1" xfId="0" applyNumberFormat="1" applyFont="1" applyFill="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6" fillId="0" borderId="1" xfId="0" applyFont="1" applyFill="1" applyBorder="1" applyAlignment="1">
      <alignment vertical="center" wrapText="1"/>
    </xf>
    <xf numFmtId="0" fontId="5" fillId="5" borderId="6" xfId="0" applyFont="1" applyFill="1" applyBorder="1" applyAlignment="1">
      <alignment vertical="center"/>
    </xf>
    <xf numFmtId="0" fontId="5" fillId="5" borderId="1" xfId="0" applyFont="1" applyFill="1" applyBorder="1" applyAlignment="1">
      <alignment vertical="center"/>
    </xf>
    <xf numFmtId="9" fontId="6" fillId="0" borderId="1" xfId="0" applyNumberFormat="1" applyFont="1" applyFill="1" applyBorder="1" applyAlignment="1">
      <alignment vertical="center" wrapText="1"/>
    </xf>
    <xf numFmtId="9" fontId="6"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9" fontId="6" fillId="0" borderId="1" xfId="2"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5" xfId="0" applyFont="1" applyFill="1" applyBorder="1" applyAlignment="1">
      <alignment horizontal="left" vertical="center" wrapText="1"/>
    </xf>
    <xf numFmtId="9" fontId="6" fillId="0" borderId="1" xfId="2" applyNumberFormat="1" applyFont="1" applyFill="1" applyBorder="1" applyAlignment="1">
      <alignment horizontal="center" vertical="center"/>
    </xf>
    <xf numFmtId="0" fontId="7" fillId="0" borderId="1" xfId="0" applyFont="1" applyFill="1" applyBorder="1" applyAlignment="1">
      <alignment horizontal="center" vertical="center" wrapText="1"/>
    </xf>
    <xf numFmtId="9" fontId="7" fillId="0" borderId="1" xfId="0" applyNumberFormat="1"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9" fontId="7" fillId="0" borderId="2" xfId="0" applyNumberFormat="1" applyFont="1" applyFill="1" applyBorder="1" applyAlignment="1">
      <alignment horizontal="center" vertical="center"/>
    </xf>
    <xf numFmtId="9" fontId="6" fillId="0" borderId="1" xfId="0" applyNumberFormat="1" applyFont="1" applyFill="1" applyBorder="1" applyAlignment="1">
      <alignment horizontal="center" vertical="center"/>
    </xf>
    <xf numFmtId="0" fontId="0" fillId="0" borderId="0" xfId="0" applyFill="1"/>
    <xf numFmtId="0" fontId="7" fillId="0" borderId="5" xfId="0" applyFont="1" applyFill="1" applyBorder="1" applyAlignment="1">
      <alignment horizontal="center" vertical="center" wrapText="1"/>
    </xf>
    <xf numFmtId="9" fontId="7"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xf>
    <xf numFmtId="9" fontId="7" fillId="0" borderId="5" xfId="0" applyNumberFormat="1" applyFont="1" applyFill="1" applyBorder="1" applyAlignment="1">
      <alignment horizontal="center" vertical="center"/>
    </xf>
    <xf numFmtId="1" fontId="7" fillId="0" borderId="5" xfId="0" applyNumberFormat="1" applyFont="1" applyFill="1" applyBorder="1" applyAlignment="1">
      <alignment horizontal="center" vertical="center"/>
    </xf>
    <xf numFmtId="9" fontId="7" fillId="0" borderId="5"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10" fontId="6"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9" fontId="6" fillId="0" borderId="5" xfId="0" applyNumberFormat="1" applyFont="1" applyFill="1" applyBorder="1" applyAlignment="1">
      <alignment horizontal="center" vertical="center"/>
    </xf>
    <xf numFmtId="9" fontId="6" fillId="0" borderId="5" xfId="0" applyNumberFormat="1" applyFont="1" applyFill="1" applyBorder="1" applyAlignment="1">
      <alignment horizontal="center" vertical="center" wrapText="1"/>
    </xf>
    <xf numFmtId="0" fontId="7"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1" xfId="0" quotePrefix="1" applyFont="1" applyFill="1" applyBorder="1" applyAlignment="1">
      <alignment horizontal="center" vertical="center" wrapText="1"/>
    </xf>
    <xf numFmtId="14" fontId="7" fillId="0" borderId="1" xfId="0" applyNumberFormat="1" applyFont="1" applyFill="1" applyBorder="1" applyAlignment="1">
      <alignment horizontal="center" vertical="center"/>
    </xf>
    <xf numFmtId="1" fontId="7" fillId="0" borderId="1" xfId="0" applyNumberFormat="1" applyFont="1" applyFill="1" applyBorder="1" applyAlignment="1">
      <alignment horizontal="center" vertical="center"/>
    </xf>
    <xf numFmtId="1" fontId="7" fillId="0" borderId="2"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7" fillId="0" borderId="4" xfId="0" applyFont="1" applyFill="1" applyBorder="1" applyAlignment="1">
      <alignment vertical="center" wrapText="1"/>
    </xf>
    <xf numFmtId="9" fontId="6" fillId="0" borderId="0" xfId="0" applyNumberFormat="1" applyFont="1" applyFill="1" applyBorder="1" applyAlignment="1">
      <alignment horizontal="center" vertical="center" wrapText="1"/>
    </xf>
    <xf numFmtId="0" fontId="7" fillId="0" borderId="20" xfId="0" applyFont="1" applyFill="1" applyBorder="1" applyAlignment="1">
      <alignment horizontal="center" vertical="center" wrapText="1"/>
    </xf>
    <xf numFmtId="41" fontId="6" fillId="0" borderId="1" xfId="1" applyFont="1" applyFill="1" applyBorder="1" applyAlignment="1">
      <alignment horizontal="center" vertical="center" wrapText="1"/>
    </xf>
    <xf numFmtId="10" fontId="6" fillId="0" borderId="5" xfId="0" applyNumberFormat="1" applyFont="1" applyFill="1" applyBorder="1" applyAlignment="1">
      <alignment horizontal="center" vertical="center" wrapText="1"/>
    </xf>
    <xf numFmtId="3" fontId="6" fillId="0" borderId="1" xfId="0" applyNumberFormat="1" applyFont="1" applyFill="1" applyBorder="1" applyAlignment="1">
      <alignment vertical="center" wrapText="1"/>
    </xf>
    <xf numFmtId="0" fontId="6" fillId="0" borderId="1" xfId="0" applyFont="1" applyFill="1" applyBorder="1" applyAlignment="1">
      <alignment horizontal="right" vertical="center" wrapText="1"/>
    </xf>
    <xf numFmtId="3" fontId="6" fillId="0" borderId="1" xfId="0" applyNumberFormat="1" applyFont="1" applyFill="1" applyBorder="1" applyAlignment="1">
      <alignment horizontal="center" vertical="center" wrapText="1"/>
    </xf>
    <xf numFmtId="0" fontId="6" fillId="0" borderId="4" xfId="0" applyFont="1" applyFill="1" applyBorder="1" applyAlignment="1">
      <alignment vertical="center" wrapText="1"/>
    </xf>
    <xf numFmtId="0" fontId="6" fillId="0" borderId="13" xfId="0" applyFont="1" applyFill="1" applyBorder="1" applyAlignment="1">
      <alignment vertical="center" wrapText="1"/>
    </xf>
    <xf numFmtId="0" fontId="6" fillId="0" borderId="1"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10" fontId="6" fillId="0" borderId="1" xfId="0" applyNumberFormat="1" applyFont="1" applyFill="1" applyBorder="1" applyAlignment="1">
      <alignment horizontal="center" vertical="center"/>
    </xf>
    <xf numFmtId="0" fontId="6" fillId="0" borderId="4" xfId="0" applyFont="1" applyFill="1" applyBorder="1" applyAlignment="1">
      <alignment horizontal="left" vertical="center" wrapText="1"/>
    </xf>
    <xf numFmtId="1" fontId="6"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0" borderId="27" xfId="0" applyFont="1" applyFill="1" applyBorder="1" applyAlignment="1">
      <alignment horizontal="left" vertical="center" wrapText="1"/>
    </xf>
    <xf numFmtId="164" fontId="6" fillId="0" borderId="1" xfId="3" applyNumberFormat="1" applyFont="1" applyFill="1" applyBorder="1" applyAlignment="1">
      <alignment vertical="center" wrapText="1"/>
    </xf>
    <xf numFmtId="0" fontId="7" fillId="0" borderId="4" xfId="0" applyFont="1" applyFill="1" applyBorder="1" applyAlignment="1">
      <alignment horizontal="center" vertical="center" wrapText="1"/>
    </xf>
    <xf numFmtId="0" fontId="7" fillId="0" borderId="23" xfId="0" applyFont="1" applyFill="1" applyBorder="1" applyAlignment="1">
      <alignment horizontal="left" vertical="center" wrapText="1"/>
    </xf>
    <xf numFmtId="0" fontId="6" fillId="0" borderId="6" xfId="0" applyFont="1" applyFill="1" applyBorder="1" applyAlignment="1">
      <alignment vertical="center" wrapText="1"/>
    </xf>
    <xf numFmtId="0" fontId="7" fillId="0" borderId="5" xfId="0" applyFont="1" applyFill="1" applyBorder="1" applyAlignment="1">
      <alignment horizontal="left" vertical="center"/>
    </xf>
    <xf numFmtId="0" fontId="7" fillId="0" borderId="22" xfId="0" applyFont="1" applyFill="1" applyBorder="1" applyAlignment="1">
      <alignment horizontal="left" vertical="center"/>
    </xf>
    <xf numFmtId="0" fontId="8" fillId="0" borderId="2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6" fillId="0" borderId="5" xfId="0" applyFont="1" applyFill="1" applyBorder="1" applyAlignment="1">
      <alignment vertical="center" wrapText="1"/>
    </xf>
    <xf numFmtId="1" fontId="7" fillId="0" borderId="2" xfId="0" applyNumberFormat="1" applyFont="1" applyFill="1" applyBorder="1" applyAlignment="1">
      <alignment horizontal="center" vertical="center" textRotation="90"/>
    </xf>
    <xf numFmtId="43" fontId="6" fillId="0" borderId="1" xfId="4" applyFont="1" applyFill="1" applyBorder="1" applyAlignment="1">
      <alignment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7" fillId="0" borderId="12" xfId="0" applyFont="1" applyFill="1" applyBorder="1" applyAlignment="1">
      <alignment vertical="center" wrapText="1"/>
    </xf>
    <xf numFmtId="0" fontId="7" fillId="0" borderId="16" xfId="0" applyFont="1" applyFill="1" applyBorder="1" applyAlignment="1">
      <alignment vertical="center" wrapText="1"/>
    </xf>
    <xf numFmtId="0" fontId="7" fillId="0" borderId="19" xfId="0" applyFont="1" applyFill="1" applyBorder="1" applyAlignment="1">
      <alignment vertical="center" wrapText="1"/>
    </xf>
    <xf numFmtId="9" fontId="6" fillId="0" borderId="4" xfId="0" applyNumberFormat="1" applyFont="1" applyFill="1" applyBorder="1" applyAlignment="1">
      <alignment horizontal="center" vertical="center" wrapText="1"/>
    </xf>
    <xf numFmtId="9" fontId="6" fillId="0" borderId="13" xfId="0" applyNumberFormat="1"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5" xfId="0" applyFont="1" applyFill="1" applyBorder="1" applyAlignment="1">
      <alignment horizontal="left" vertical="center" wrapText="1"/>
    </xf>
    <xf numFmtId="10" fontId="6" fillId="0" borderId="1" xfId="2" applyNumberFormat="1" applyFont="1" applyFill="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6" xfId="0" applyFont="1" applyBorder="1" applyAlignment="1">
      <alignment horizontal="left"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 xfId="0" applyFont="1" applyBorder="1" applyAlignment="1">
      <alignment horizontal="left" vertical="center" wrapText="1"/>
    </xf>
    <xf numFmtId="0" fontId="10" fillId="12" borderId="24" xfId="0" applyFont="1" applyFill="1" applyBorder="1" applyAlignment="1">
      <alignment horizontal="center"/>
    </xf>
    <xf numFmtId="0" fontId="10" fillId="12" borderId="0" xfId="0" applyFont="1" applyFill="1" applyBorder="1" applyAlignment="1">
      <alignment horizontal="center"/>
    </xf>
    <xf numFmtId="0" fontId="10" fillId="12" borderId="21" xfId="0" applyFont="1" applyFill="1" applyBorder="1" applyAlignment="1">
      <alignment horizontal="center"/>
    </xf>
    <xf numFmtId="0" fontId="11" fillId="13" borderId="2" xfId="0" applyFont="1" applyFill="1" applyBorder="1" applyAlignment="1">
      <alignment horizontal="center" vertical="center" wrapText="1"/>
    </xf>
    <xf numFmtId="0" fontId="11" fillId="13" borderId="3" xfId="0" applyFont="1" applyFill="1" applyBorder="1" applyAlignment="1">
      <alignment horizontal="center" vertical="center" wrapText="1"/>
    </xf>
    <xf numFmtId="0" fontId="11" fillId="13" borderId="6"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5" fillId="0" borderId="5"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24" xfId="0" applyFont="1" applyBorder="1" applyAlignment="1">
      <alignment horizontal="right" vertical="center"/>
    </xf>
    <xf numFmtId="0" fontId="2" fillId="0" borderId="0" xfId="0" applyFont="1" applyBorder="1" applyAlignment="1">
      <alignment horizontal="right" vertical="center"/>
    </xf>
    <xf numFmtId="0" fontId="2" fillId="0" borderId="21" xfId="0" applyFont="1" applyBorder="1" applyAlignment="1">
      <alignment horizontal="right" vertical="center"/>
    </xf>
    <xf numFmtId="10" fontId="6"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5" xfId="0" applyFont="1" applyFill="1" applyBorder="1" applyAlignment="1">
      <alignment horizontal="center" vertical="center" wrapText="1"/>
    </xf>
    <xf numFmtId="10" fontId="6" fillId="0" borderId="13" xfId="0" applyNumberFormat="1" applyFont="1" applyFill="1" applyBorder="1" applyAlignment="1">
      <alignment horizontal="center" vertical="center" wrapText="1"/>
    </xf>
    <xf numFmtId="10" fontId="6" fillId="0" borderId="5"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7" fillId="0" borderId="12"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5" fillId="6"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7" fillId="0" borderId="19" xfId="0" applyFont="1" applyFill="1" applyBorder="1" applyAlignment="1">
      <alignment horizontal="left" vertical="center" wrapText="1"/>
    </xf>
    <xf numFmtId="0" fontId="7" fillId="0" borderId="1" xfId="0" applyFont="1" applyFill="1" applyBorder="1" applyAlignment="1">
      <alignment vertical="center" wrapText="1"/>
    </xf>
    <xf numFmtId="0" fontId="5" fillId="7"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4" fillId="2"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cellXfs>
  <cellStyles count="5">
    <cellStyle name="Millares" xfId="4" builtinId="3"/>
    <cellStyle name="Millares [0]" xfId="1" builtinId="6"/>
    <cellStyle name="Moneda" xfId="3"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455839</xdr:colOff>
      <xdr:row>0</xdr:row>
      <xdr:rowOff>81642</xdr:rowOff>
    </xdr:from>
    <xdr:to>
      <xdr:col>0</xdr:col>
      <xdr:colOff>1078123</xdr:colOff>
      <xdr:row>2</xdr:row>
      <xdr:rowOff>152399</xdr:rowOff>
    </xdr:to>
    <xdr:pic>
      <xdr:nvPicPr>
        <xdr:cNvPr id="2" name="12 Imagen">
          <a:extLst>
            <a:ext uri="{FF2B5EF4-FFF2-40B4-BE49-F238E27FC236}">
              <a16:creationId xmlns:a16="http://schemas.microsoft.com/office/drawing/2014/main" id="{303932C6-3822-45DA-9079-73B7E452E3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 y="81642"/>
          <a:ext cx="617638" cy="451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84</xdr:col>
      <xdr:colOff>571501</xdr:colOff>
      <xdr:row>0</xdr:row>
      <xdr:rowOff>66675</xdr:rowOff>
    </xdr:from>
    <xdr:to>
      <xdr:col>89</xdr:col>
      <xdr:colOff>138563</xdr:colOff>
      <xdr:row>2</xdr:row>
      <xdr:rowOff>184643</xdr:rowOff>
    </xdr:to>
    <xdr:pic>
      <xdr:nvPicPr>
        <xdr:cNvPr id="3" name="Imagen 2">
          <a:extLst>
            <a:ext uri="{FF2B5EF4-FFF2-40B4-BE49-F238E27FC236}">
              <a16:creationId xmlns:a16="http://schemas.microsoft.com/office/drawing/2014/main" id="{DD9CA5E0-807A-448A-8490-EF8E7754E33C}"/>
            </a:ext>
          </a:extLst>
        </xdr:cNvPr>
        <xdr:cNvPicPr>
          <a:picLocks noChangeAspect="1"/>
        </xdr:cNvPicPr>
      </xdr:nvPicPr>
      <xdr:blipFill>
        <a:blip xmlns:r="http://schemas.openxmlformats.org/officeDocument/2006/relationships" r:embed="rId2"/>
        <a:stretch>
          <a:fillRect/>
        </a:stretch>
      </xdr:blipFill>
      <xdr:spPr>
        <a:xfrm>
          <a:off x="64579501" y="66675"/>
          <a:ext cx="977330" cy="49896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FCCF1-5C61-43D7-81A5-901600F1A6FB}">
  <sheetPr filterMode="1"/>
  <dimension ref="A1:CM82"/>
  <sheetViews>
    <sheetView tabSelected="1" topLeftCell="AV1" zoomScale="55" zoomScaleNormal="55" workbookViewId="0">
      <selection activeCell="BP52" sqref="BP52"/>
    </sheetView>
  </sheetViews>
  <sheetFormatPr baseColWidth="10" defaultRowHeight="15" x14ac:dyDescent="0.25"/>
  <cols>
    <col min="1" max="1" width="39.42578125" customWidth="1"/>
    <col min="2" max="2" width="53.5703125" customWidth="1"/>
    <col min="3" max="3" width="46.5703125" customWidth="1"/>
    <col min="4" max="4" width="76.5703125" customWidth="1"/>
    <col min="5" max="5" width="61.85546875" customWidth="1"/>
    <col min="6" max="6" width="49.85546875" customWidth="1"/>
    <col min="7" max="7" width="26.140625" customWidth="1"/>
    <col min="8" max="8" width="47.140625" customWidth="1"/>
    <col min="9" max="9" width="105" customWidth="1"/>
    <col min="10" max="10" width="37" style="40" customWidth="1"/>
    <col min="11" max="11" width="20.7109375" customWidth="1"/>
    <col min="12" max="12" width="27.140625" customWidth="1"/>
    <col min="13" max="13" width="22.42578125" customWidth="1"/>
    <col min="14" max="14" width="96.85546875" customWidth="1"/>
    <col min="15" max="15" width="19" customWidth="1"/>
    <col min="16" max="16" width="87.7109375" customWidth="1"/>
    <col min="17" max="17" width="19.42578125" customWidth="1"/>
    <col min="18" max="18" width="18.85546875" customWidth="1"/>
    <col min="19" max="19" width="91.5703125" customWidth="1"/>
    <col min="20" max="20" width="16.28515625" customWidth="1"/>
    <col min="21" max="21" width="96.42578125" customWidth="1"/>
    <col min="22" max="22" width="14.28515625" customWidth="1"/>
    <col min="23" max="23" width="20.7109375" customWidth="1"/>
    <col min="24" max="24" width="36.28515625" customWidth="1"/>
    <col min="25" max="25" width="40" customWidth="1"/>
    <col min="26" max="26" width="20.7109375" customWidth="1"/>
    <col min="27" max="27" width="15.5703125" customWidth="1"/>
    <col min="28" max="28" width="7.7109375" customWidth="1"/>
    <col min="29" max="39" width="9" customWidth="1"/>
    <col min="40" max="40" width="7.140625" bestFit="1" customWidth="1"/>
    <col min="41" max="64" width="11.42578125" customWidth="1"/>
    <col min="67" max="70" width="11.42578125" customWidth="1"/>
    <col min="71" max="88" width="11.42578125" hidden="1" customWidth="1"/>
    <col min="89" max="89" width="12.5703125" bestFit="1" customWidth="1"/>
    <col min="90" max="90" width="12.85546875" bestFit="1" customWidth="1"/>
  </cols>
  <sheetData>
    <row r="1" spans="1:91" x14ac:dyDescent="0.25">
      <c r="A1" s="180"/>
      <c r="B1" s="180"/>
      <c r="C1" s="182" t="s">
        <v>0</v>
      </c>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182"/>
      <c r="BV1" s="182"/>
      <c r="BW1" s="182"/>
      <c r="BX1" s="182"/>
      <c r="BY1" s="182"/>
      <c r="BZ1" s="182"/>
      <c r="CA1" s="182"/>
      <c r="CB1" s="182"/>
      <c r="CC1" s="182"/>
      <c r="CD1" s="182"/>
      <c r="CE1" s="182"/>
      <c r="CF1" s="182"/>
      <c r="CG1" s="182"/>
      <c r="CH1" s="182"/>
      <c r="CI1" s="182"/>
      <c r="CJ1" s="182"/>
      <c r="CK1" s="182"/>
      <c r="CL1" s="182"/>
      <c r="CM1" s="183"/>
    </row>
    <row r="2" spans="1:91" x14ac:dyDescent="0.25">
      <c r="A2" s="180"/>
      <c r="B2" s="180"/>
      <c r="C2" s="183" t="s">
        <v>1</v>
      </c>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6"/>
      <c r="BB2" s="186"/>
      <c r="BC2" s="186"/>
      <c r="BD2" s="186"/>
      <c r="BE2" s="186"/>
      <c r="BF2" s="186"/>
      <c r="BG2" s="186"/>
      <c r="BH2" s="186"/>
      <c r="BI2" s="186"/>
      <c r="BJ2" s="186"/>
      <c r="BK2" s="186"/>
      <c r="BL2" s="186"/>
      <c r="BM2" s="182"/>
      <c r="BN2" s="182"/>
      <c r="BO2" s="182"/>
      <c r="BP2" s="182"/>
      <c r="BQ2" s="182"/>
      <c r="BR2" s="182"/>
      <c r="BS2" s="182"/>
      <c r="BT2" s="182"/>
      <c r="BU2" s="182"/>
      <c r="BV2" s="182"/>
      <c r="BW2" s="182"/>
      <c r="BX2" s="182"/>
      <c r="BY2" s="182"/>
      <c r="BZ2" s="182"/>
      <c r="CA2" s="182"/>
      <c r="CB2" s="182"/>
      <c r="CC2" s="182"/>
      <c r="CD2" s="182"/>
      <c r="CE2" s="182"/>
      <c r="CF2" s="182"/>
      <c r="CG2" s="182"/>
      <c r="CH2" s="182"/>
      <c r="CI2" s="182"/>
      <c r="CJ2" s="182"/>
      <c r="CK2" s="182"/>
      <c r="CL2" s="182"/>
      <c r="CM2" s="183"/>
    </row>
    <row r="3" spans="1:91" x14ac:dyDescent="0.25">
      <c r="A3" s="181"/>
      <c r="B3" s="181"/>
      <c r="C3" s="185" t="s">
        <v>2</v>
      </c>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c r="BF3" s="187"/>
      <c r="BG3" s="187"/>
      <c r="BH3" s="187"/>
      <c r="BI3" s="187"/>
      <c r="BJ3" s="187"/>
      <c r="BK3" s="187"/>
      <c r="BL3" s="187"/>
      <c r="BM3" s="184"/>
      <c r="BN3" s="184"/>
      <c r="BO3" s="184"/>
      <c r="BP3" s="184"/>
      <c r="BQ3" s="184"/>
      <c r="BR3" s="184"/>
      <c r="BS3" s="184"/>
      <c r="BT3" s="184"/>
      <c r="BU3" s="184"/>
      <c r="BV3" s="184"/>
      <c r="BW3" s="184"/>
      <c r="BX3" s="184"/>
      <c r="BY3" s="184"/>
      <c r="BZ3" s="184"/>
      <c r="CA3" s="184"/>
      <c r="CB3" s="184"/>
      <c r="CC3" s="184"/>
      <c r="CD3" s="184"/>
      <c r="CE3" s="184"/>
      <c r="CF3" s="184"/>
      <c r="CG3" s="184"/>
      <c r="CH3" s="184"/>
      <c r="CI3" s="184"/>
      <c r="CJ3" s="184"/>
      <c r="CK3" s="184"/>
      <c r="CL3" s="184"/>
      <c r="CM3" s="185"/>
    </row>
    <row r="4" spans="1:91" ht="15.75" x14ac:dyDescent="0.25">
      <c r="A4" s="188" t="s">
        <v>3</v>
      </c>
      <c r="B4" s="188"/>
      <c r="C4" s="188"/>
      <c r="D4" s="188"/>
      <c r="E4" s="35" t="s">
        <v>4</v>
      </c>
      <c r="F4" s="189" t="s">
        <v>5</v>
      </c>
      <c r="G4" s="190"/>
      <c r="H4" s="190"/>
      <c r="I4" s="190"/>
      <c r="J4" s="190"/>
      <c r="K4" s="190"/>
      <c r="L4" s="190"/>
      <c r="M4" s="191"/>
      <c r="N4" s="42"/>
      <c r="O4" s="43"/>
      <c r="P4" s="43"/>
      <c r="Q4" s="43"/>
      <c r="R4" s="43"/>
      <c r="S4" s="43"/>
      <c r="T4" s="43"/>
      <c r="U4" s="43"/>
      <c r="V4" s="43"/>
      <c r="W4" s="192" t="s">
        <v>36</v>
      </c>
      <c r="X4" s="175" t="s">
        <v>6</v>
      </c>
      <c r="Y4" s="175" t="s">
        <v>7</v>
      </c>
      <c r="Z4" s="175" t="s">
        <v>8</v>
      </c>
      <c r="AA4" s="175" t="s">
        <v>9</v>
      </c>
      <c r="AB4" s="176" t="s">
        <v>10</v>
      </c>
      <c r="AC4" s="176"/>
      <c r="AD4" s="176"/>
      <c r="AE4" s="176"/>
      <c r="AF4" s="176"/>
      <c r="AG4" s="176"/>
      <c r="AH4" s="176"/>
      <c r="AI4" s="176"/>
      <c r="AJ4" s="176"/>
      <c r="AK4" s="176"/>
      <c r="AL4" s="176"/>
      <c r="AM4" s="176"/>
      <c r="AN4" s="175" t="s">
        <v>11</v>
      </c>
      <c r="AO4" s="179" t="s">
        <v>12</v>
      </c>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179" t="s">
        <v>13</v>
      </c>
      <c r="BN4" s="179"/>
      <c r="BO4" s="179"/>
      <c r="BP4" s="179"/>
      <c r="BQ4" s="179"/>
      <c r="BR4" s="179"/>
      <c r="BS4" s="179"/>
      <c r="BT4" s="179"/>
      <c r="BU4" s="179"/>
      <c r="BV4" s="179"/>
      <c r="BW4" s="179"/>
      <c r="BX4" s="179"/>
      <c r="BY4" s="179"/>
      <c r="BZ4" s="179"/>
      <c r="CA4" s="179"/>
      <c r="CB4" s="179"/>
      <c r="CC4" s="179"/>
      <c r="CD4" s="179"/>
      <c r="CE4" s="179"/>
      <c r="CF4" s="179"/>
      <c r="CG4" s="179"/>
      <c r="CH4" s="179"/>
      <c r="CI4" s="179"/>
      <c r="CJ4" s="179"/>
      <c r="CK4" s="179"/>
      <c r="CL4" s="179"/>
      <c r="CM4" s="179"/>
    </row>
    <row r="5" spans="1:91" ht="78.75" x14ac:dyDescent="0.25">
      <c r="A5" s="1" t="s">
        <v>14</v>
      </c>
      <c r="B5" s="1" t="s">
        <v>15</v>
      </c>
      <c r="C5" s="1" t="s">
        <v>16</v>
      </c>
      <c r="D5" s="1" t="s">
        <v>17</v>
      </c>
      <c r="E5" s="2" t="s">
        <v>18</v>
      </c>
      <c r="F5" s="3" t="s">
        <v>19</v>
      </c>
      <c r="G5" s="3" t="s">
        <v>20</v>
      </c>
      <c r="H5" s="4" t="s">
        <v>21</v>
      </c>
      <c r="I5" s="3" t="s">
        <v>22</v>
      </c>
      <c r="J5" s="3" t="s">
        <v>23</v>
      </c>
      <c r="K5" s="3" t="s">
        <v>24</v>
      </c>
      <c r="L5" s="3" t="s">
        <v>25</v>
      </c>
      <c r="M5" s="5" t="s">
        <v>26</v>
      </c>
      <c r="N5" s="6" t="s">
        <v>27</v>
      </c>
      <c r="O5" s="7" t="s">
        <v>28</v>
      </c>
      <c r="P5" s="8" t="s">
        <v>29</v>
      </c>
      <c r="Q5" s="8" t="s">
        <v>30</v>
      </c>
      <c r="R5" s="8" t="s">
        <v>31</v>
      </c>
      <c r="S5" s="9" t="s">
        <v>32</v>
      </c>
      <c r="T5" s="8" t="s">
        <v>33</v>
      </c>
      <c r="U5" s="8" t="s">
        <v>34</v>
      </c>
      <c r="V5" s="8" t="s">
        <v>35</v>
      </c>
      <c r="W5" s="193"/>
      <c r="X5" s="175"/>
      <c r="Y5" s="175"/>
      <c r="Z5" s="175"/>
      <c r="AA5" s="175"/>
      <c r="AB5" s="10" t="s">
        <v>37</v>
      </c>
      <c r="AC5" s="10" t="s">
        <v>38</v>
      </c>
      <c r="AD5" s="10" t="s">
        <v>39</v>
      </c>
      <c r="AE5" s="10" t="s">
        <v>40</v>
      </c>
      <c r="AF5" s="10" t="s">
        <v>41</v>
      </c>
      <c r="AG5" s="10" t="s">
        <v>42</v>
      </c>
      <c r="AH5" s="10" t="s">
        <v>43</v>
      </c>
      <c r="AI5" s="10" t="s">
        <v>44</v>
      </c>
      <c r="AJ5" s="10" t="s">
        <v>45</v>
      </c>
      <c r="AK5" s="10" t="s">
        <v>46</v>
      </c>
      <c r="AL5" s="10" t="s">
        <v>47</v>
      </c>
      <c r="AM5" s="10" t="s">
        <v>48</v>
      </c>
      <c r="AN5" s="175"/>
      <c r="AO5" s="11" t="s">
        <v>49</v>
      </c>
      <c r="AP5" s="11" t="s">
        <v>50</v>
      </c>
      <c r="AQ5" s="3" t="s">
        <v>51</v>
      </c>
      <c r="AR5" s="3" t="s">
        <v>52</v>
      </c>
      <c r="AS5" s="3" t="s">
        <v>53</v>
      </c>
      <c r="AT5" s="3" t="s">
        <v>54</v>
      </c>
      <c r="AU5" s="11" t="s">
        <v>55</v>
      </c>
      <c r="AV5" s="11" t="s">
        <v>50</v>
      </c>
      <c r="AW5" s="3" t="s">
        <v>51</v>
      </c>
      <c r="AX5" s="3" t="s">
        <v>52</v>
      </c>
      <c r="AY5" s="3" t="s">
        <v>53</v>
      </c>
      <c r="AZ5" s="3" t="s">
        <v>54</v>
      </c>
      <c r="BA5" s="11" t="s">
        <v>56</v>
      </c>
      <c r="BB5" s="11" t="s">
        <v>50</v>
      </c>
      <c r="BC5" s="3" t="s">
        <v>51</v>
      </c>
      <c r="BD5" s="3" t="s">
        <v>52</v>
      </c>
      <c r="BE5" s="3" t="s">
        <v>53</v>
      </c>
      <c r="BF5" s="3" t="s">
        <v>54</v>
      </c>
      <c r="BG5" s="11" t="s">
        <v>57</v>
      </c>
      <c r="BH5" s="11" t="s">
        <v>50</v>
      </c>
      <c r="BI5" s="3" t="s">
        <v>51</v>
      </c>
      <c r="BJ5" s="3" t="s">
        <v>52</v>
      </c>
      <c r="BK5" s="3" t="s">
        <v>53</v>
      </c>
      <c r="BL5" s="3" t="s">
        <v>54</v>
      </c>
      <c r="BM5" s="11" t="s">
        <v>49</v>
      </c>
      <c r="BN5" s="11" t="s">
        <v>58</v>
      </c>
      <c r="BO5" s="3" t="s">
        <v>51</v>
      </c>
      <c r="BP5" s="3" t="s">
        <v>52</v>
      </c>
      <c r="BQ5" s="3" t="s">
        <v>53</v>
      </c>
      <c r="BR5" s="3" t="s">
        <v>54</v>
      </c>
      <c r="BS5" s="11" t="s">
        <v>55</v>
      </c>
      <c r="BT5" s="11" t="s">
        <v>58</v>
      </c>
      <c r="BU5" s="3" t="s">
        <v>51</v>
      </c>
      <c r="BV5" s="3" t="s">
        <v>52</v>
      </c>
      <c r="BW5" s="3" t="s">
        <v>53</v>
      </c>
      <c r="BX5" s="3" t="s">
        <v>54</v>
      </c>
      <c r="BY5" s="11" t="s">
        <v>56</v>
      </c>
      <c r="BZ5" s="11" t="s">
        <v>58</v>
      </c>
      <c r="CA5" s="3" t="s">
        <v>51</v>
      </c>
      <c r="CB5" s="3" t="s">
        <v>52</v>
      </c>
      <c r="CC5" s="3" t="s">
        <v>53</v>
      </c>
      <c r="CD5" s="3" t="s">
        <v>54</v>
      </c>
      <c r="CE5" s="11" t="s">
        <v>57</v>
      </c>
      <c r="CF5" s="11" t="s">
        <v>58</v>
      </c>
      <c r="CG5" s="3" t="s">
        <v>51</v>
      </c>
      <c r="CH5" s="3" t="s">
        <v>52</v>
      </c>
      <c r="CI5" s="3" t="s">
        <v>53</v>
      </c>
      <c r="CJ5" s="3" t="s">
        <v>54</v>
      </c>
      <c r="CK5" s="11" t="s">
        <v>59</v>
      </c>
      <c r="CL5" s="11" t="s">
        <v>60</v>
      </c>
      <c r="CM5" s="11" t="s">
        <v>61</v>
      </c>
    </row>
    <row r="6" spans="1:91" s="58" customFormat="1" ht="78" hidden="1" customHeight="1" x14ac:dyDescent="0.25">
      <c r="A6" s="108" t="s">
        <v>62</v>
      </c>
      <c r="B6" s="109" t="s">
        <v>63</v>
      </c>
      <c r="C6" s="109" t="s">
        <v>64</v>
      </c>
      <c r="D6" s="112" t="s">
        <v>65</v>
      </c>
      <c r="E6" s="115" t="s">
        <v>66</v>
      </c>
      <c r="F6" s="118" t="s">
        <v>67</v>
      </c>
      <c r="G6" s="121"/>
      <c r="H6" s="112" t="s">
        <v>68</v>
      </c>
      <c r="I6" s="173" t="s">
        <v>69</v>
      </c>
      <c r="J6" s="162" t="s">
        <v>70</v>
      </c>
      <c r="K6" s="36" t="s">
        <v>421</v>
      </c>
      <c r="L6" s="52" t="s">
        <v>71</v>
      </c>
      <c r="M6" s="121">
        <v>1</v>
      </c>
      <c r="N6" s="49" t="s">
        <v>72</v>
      </c>
      <c r="O6" s="45">
        <v>0.25</v>
      </c>
      <c r="P6" s="49" t="s">
        <v>73</v>
      </c>
      <c r="Q6" s="36" t="s">
        <v>74</v>
      </c>
      <c r="R6" s="36" t="s">
        <v>74</v>
      </c>
      <c r="S6" s="49" t="s">
        <v>75</v>
      </c>
      <c r="T6" s="52" t="s">
        <v>76</v>
      </c>
      <c r="U6" s="53" t="s">
        <v>77</v>
      </c>
      <c r="V6" s="54" t="s">
        <v>78</v>
      </c>
      <c r="W6" s="52" t="s">
        <v>79</v>
      </c>
      <c r="X6" s="55" t="s">
        <v>80</v>
      </c>
      <c r="Y6" s="36" t="s">
        <v>74</v>
      </c>
      <c r="Z6" s="36" t="s">
        <v>74</v>
      </c>
      <c r="AA6" s="55" t="s">
        <v>87</v>
      </c>
      <c r="AB6" s="55"/>
      <c r="AC6" s="55"/>
      <c r="AD6" s="38"/>
      <c r="AE6" s="55"/>
      <c r="AF6" s="55"/>
      <c r="AG6" s="38">
        <v>1</v>
      </c>
      <c r="AH6" s="55"/>
      <c r="AI6" s="55"/>
      <c r="AJ6" s="38"/>
      <c r="AK6" s="55"/>
      <c r="AL6" s="55"/>
      <c r="AM6" s="38">
        <v>1</v>
      </c>
      <c r="AN6" s="56">
        <v>1</v>
      </c>
      <c r="AO6" s="12"/>
      <c r="AP6" s="45"/>
      <c r="AQ6" s="45"/>
      <c r="AR6" s="45"/>
      <c r="AS6" s="45"/>
      <c r="AT6" s="45"/>
      <c r="AU6" s="57"/>
      <c r="AV6" s="57"/>
      <c r="AW6" s="57"/>
      <c r="AX6" s="57"/>
      <c r="AY6" s="57"/>
      <c r="AZ6" s="57"/>
      <c r="BA6" s="12"/>
      <c r="BB6" s="45"/>
      <c r="BC6" s="45"/>
      <c r="BD6" s="45"/>
      <c r="BE6" s="45"/>
      <c r="BF6" s="45"/>
      <c r="BG6" s="41"/>
      <c r="BH6" s="41"/>
      <c r="BI6" s="41"/>
      <c r="BJ6" s="41"/>
      <c r="BK6" s="41"/>
      <c r="BL6" s="41"/>
      <c r="BM6" s="12"/>
      <c r="BN6" s="12"/>
      <c r="BO6" s="45"/>
      <c r="BP6" s="45"/>
      <c r="BQ6" s="45"/>
      <c r="BR6" s="45"/>
      <c r="BS6" s="12"/>
      <c r="BT6" s="12"/>
      <c r="BU6" s="45"/>
      <c r="BV6" s="45"/>
      <c r="BW6" s="45"/>
      <c r="BX6" s="45"/>
      <c r="BY6" s="12"/>
      <c r="BZ6" s="12"/>
      <c r="CA6" s="45"/>
      <c r="CB6" s="45"/>
      <c r="CC6" s="45"/>
      <c r="CD6" s="45"/>
      <c r="CE6" s="41"/>
      <c r="CF6" s="41"/>
      <c r="CG6" s="41"/>
      <c r="CH6" s="41"/>
      <c r="CI6" s="41"/>
      <c r="CJ6" s="41"/>
      <c r="CK6" s="12"/>
      <c r="CL6" s="45"/>
      <c r="CM6" s="41"/>
    </row>
    <row r="7" spans="1:91" s="58" customFormat="1" ht="78" hidden="1" customHeight="1" x14ac:dyDescent="0.25">
      <c r="A7" s="108"/>
      <c r="B7" s="110"/>
      <c r="C7" s="110"/>
      <c r="D7" s="113"/>
      <c r="E7" s="116"/>
      <c r="F7" s="119"/>
      <c r="G7" s="163"/>
      <c r="H7" s="113"/>
      <c r="I7" s="174"/>
      <c r="J7" s="163"/>
      <c r="K7" s="36" t="s">
        <v>421</v>
      </c>
      <c r="L7" s="52" t="s">
        <v>71</v>
      </c>
      <c r="M7" s="122"/>
      <c r="N7" s="49" t="s">
        <v>82</v>
      </c>
      <c r="O7" s="45">
        <v>0.25</v>
      </c>
      <c r="P7" s="50" t="s">
        <v>83</v>
      </c>
      <c r="Q7" s="36" t="s">
        <v>74</v>
      </c>
      <c r="R7" s="36" t="s">
        <v>74</v>
      </c>
      <c r="S7" s="50" t="s">
        <v>84</v>
      </c>
      <c r="T7" s="59" t="s">
        <v>85</v>
      </c>
      <c r="U7" s="50" t="s">
        <v>86</v>
      </c>
      <c r="V7" s="60" t="s">
        <v>29</v>
      </c>
      <c r="W7" s="52" t="s">
        <v>79</v>
      </c>
      <c r="X7" s="55" t="s">
        <v>80</v>
      </c>
      <c r="Y7" s="36" t="s">
        <v>74</v>
      </c>
      <c r="Z7" s="36" t="s">
        <v>74</v>
      </c>
      <c r="AA7" s="61" t="s">
        <v>87</v>
      </c>
      <c r="AB7" s="61"/>
      <c r="AC7" s="61"/>
      <c r="AD7" s="62"/>
      <c r="AE7" s="61"/>
      <c r="AF7" s="61"/>
      <c r="AG7" s="36">
        <v>2</v>
      </c>
      <c r="AH7" s="61"/>
      <c r="AI7" s="61"/>
      <c r="AJ7" s="63"/>
      <c r="AK7" s="61"/>
      <c r="AL7" s="61"/>
      <c r="AM7" s="36">
        <v>2</v>
      </c>
      <c r="AN7" s="36">
        <v>4</v>
      </c>
      <c r="AO7" s="41"/>
      <c r="AP7" s="41"/>
      <c r="AQ7" s="41"/>
      <c r="AR7" s="41"/>
      <c r="AS7" s="41"/>
      <c r="AT7" s="41"/>
      <c r="AU7" s="13"/>
      <c r="AV7" s="57"/>
      <c r="AW7" s="57"/>
      <c r="AX7" s="57"/>
      <c r="AY7" s="57"/>
      <c r="AZ7" s="57"/>
      <c r="BA7" s="41"/>
      <c r="BB7" s="41"/>
      <c r="BC7" s="41"/>
      <c r="BD7" s="41"/>
      <c r="BE7" s="41"/>
      <c r="BF7" s="41"/>
      <c r="BG7" s="41"/>
      <c r="BH7" s="41"/>
      <c r="BI7" s="41"/>
      <c r="BJ7" s="41"/>
      <c r="BK7" s="41"/>
      <c r="BL7" s="41"/>
      <c r="BM7" s="41"/>
      <c r="BN7" s="41"/>
      <c r="BO7" s="41"/>
      <c r="BP7" s="41"/>
      <c r="BQ7" s="41"/>
      <c r="BR7" s="41"/>
      <c r="BS7" s="36"/>
      <c r="BT7" s="12"/>
      <c r="BU7" s="57"/>
      <c r="BV7" s="57"/>
      <c r="BW7" s="57"/>
      <c r="BX7" s="57"/>
      <c r="BY7" s="41"/>
      <c r="BZ7" s="41"/>
      <c r="CA7" s="41"/>
      <c r="CB7" s="41"/>
      <c r="CC7" s="41"/>
      <c r="CD7" s="41"/>
      <c r="CE7" s="41"/>
      <c r="CF7" s="41"/>
      <c r="CG7" s="41"/>
      <c r="CH7" s="41"/>
      <c r="CI7" s="41"/>
      <c r="CJ7" s="41"/>
      <c r="CK7" s="12"/>
      <c r="CL7" s="12"/>
      <c r="CM7" s="41"/>
    </row>
    <row r="8" spans="1:91" s="58" customFormat="1" ht="78" hidden="1" customHeight="1" x14ac:dyDescent="0.25">
      <c r="A8" s="108"/>
      <c r="B8" s="110"/>
      <c r="C8" s="110"/>
      <c r="D8" s="113"/>
      <c r="E8" s="116"/>
      <c r="F8" s="119"/>
      <c r="G8" s="163"/>
      <c r="H8" s="113"/>
      <c r="I8" s="174"/>
      <c r="J8" s="163"/>
      <c r="K8" s="36" t="s">
        <v>422</v>
      </c>
      <c r="L8" s="52" t="s">
        <v>71</v>
      </c>
      <c r="M8" s="122"/>
      <c r="N8" s="49" t="s">
        <v>88</v>
      </c>
      <c r="O8" s="45">
        <v>0.25</v>
      </c>
      <c r="P8" s="50" t="s">
        <v>89</v>
      </c>
      <c r="Q8" s="36" t="s">
        <v>74</v>
      </c>
      <c r="R8" s="36" t="s">
        <v>74</v>
      </c>
      <c r="S8" s="50" t="s">
        <v>90</v>
      </c>
      <c r="T8" s="59" t="s">
        <v>76</v>
      </c>
      <c r="U8" s="64" t="s">
        <v>91</v>
      </c>
      <c r="V8" s="60" t="s">
        <v>78</v>
      </c>
      <c r="W8" s="52" t="s">
        <v>92</v>
      </c>
      <c r="X8" s="55" t="s">
        <v>80</v>
      </c>
      <c r="Y8" s="36" t="s">
        <v>74</v>
      </c>
      <c r="Z8" s="36" t="s">
        <v>74</v>
      </c>
      <c r="AA8" s="61" t="s">
        <v>81</v>
      </c>
      <c r="AB8" s="61"/>
      <c r="AC8" s="61"/>
      <c r="AD8" s="62">
        <v>1</v>
      </c>
      <c r="AE8" s="61"/>
      <c r="AF8" s="61"/>
      <c r="AG8" s="62">
        <v>1</v>
      </c>
      <c r="AH8" s="61"/>
      <c r="AI8" s="61"/>
      <c r="AJ8" s="62">
        <v>1</v>
      </c>
      <c r="AK8" s="61"/>
      <c r="AL8" s="61"/>
      <c r="AM8" s="62">
        <v>1</v>
      </c>
      <c r="AN8" s="62">
        <v>1</v>
      </c>
      <c r="AO8" s="38">
        <v>1</v>
      </c>
      <c r="AP8" s="38">
        <f>AQ8+AR8+AS8+AT8</f>
        <v>0.75</v>
      </c>
      <c r="AQ8" s="38">
        <v>0.25</v>
      </c>
      <c r="AR8" s="38">
        <v>0.25</v>
      </c>
      <c r="AS8" s="38">
        <v>0</v>
      </c>
      <c r="AT8" s="38">
        <v>0.25</v>
      </c>
      <c r="AU8" s="15"/>
      <c r="AV8" s="15"/>
      <c r="AW8" s="65"/>
      <c r="AX8" s="65"/>
      <c r="AY8" s="65"/>
      <c r="AZ8" s="65"/>
      <c r="BA8" s="15"/>
      <c r="BB8" s="15"/>
      <c r="BC8" s="65"/>
      <c r="BD8" s="65"/>
      <c r="BE8" s="65"/>
      <c r="BF8" s="65"/>
      <c r="BG8" s="41"/>
      <c r="BH8" s="41"/>
      <c r="BI8" s="41"/>
      <c r="BJ8" s="41"/>
      <c r="BK8" s="41"/>
      <c r="BL8" s="41"/>
      <c r="BM8" s="45">
        <v>1</v>
      </c>
      <c r="BN8" s="38">
        <f>BO8+BP8+BQ8+BR8</f>
        <v>0.75</v>
      </c>
      <c r="BO8" s="45">
        <v>0.25</v>
      </c>
      <c r="BP8" s="45">
        <v>0.25</v>
      </c>
      <c r="BQ8" s="45">
        <v>0</v>
      </c>
      <c r="BR8" s="45">
        <v>0.25</v>
      </c>
      <c r="BS8" s="12"/>
      <c r="BT8" s="12"/>
      <c r="BU8" s="45"/>
      <c r="BV8" s="45"/>
      <c r="BW8" s="45"/>
      <c r="BX8" s="45"/>
      <c r="BY8" s="12"/>
      <c r="BZ8" s="12"/>
      <c r="CA8" s="45"/>
      <c r="CB8" s="45"/>
      <c r="CC8" s="45"/>
      <c r="CD8" s="45"/>
      <c r="CE8" s="41"/>
      <c r="CF8" s="41"/>
      <c r="CG8" s="41"/>
      <c r="CH8" s="41"/>
      <c r="CI8" s="41"/>
      <c r="CJ8" s="41"/>
      <c r="CK8" s="45">
        <f>(BM8)/1</f>
        <v>1</v>
      </c>
      <c r="CL8" s="45">
        <f>CK8</f>
        <v>1</v>
      </c>
      <c r="CM8" s="41"/>
    </row>
    <row r="9" spans="1:91" s="58" customFormat="1" ht="78" hidden="1" customHeight="1" x14ac:dyDescent="0.25">
      <c r="A9" s="108"/>
      <c r="B9" s="111"/>
      <c r="C9" s="111"/>
      <c r="D9" s="114"/>
      <c r="E9" s="117"/>
      <c r="F9" s="120"/>
      <c r="G9" s="164"/>
      <c r="H9" s="114"/>
      <c r="I9" s="177"/>
      <c r="J9" s="164"/>
      <c r="K9" s="36" t="s">
        <v>421</v>
      </c>
      <c r="L9" s="52" t="s">
        <v>71</v>
      </c>
      <c r="M9" s="123"/>
      <c r="N9" s="49" t="s">
        <v>93</v>
      </c>
      <c r="O9" s="45">
        <v>0.25</v>
      </c>
      <c r="P9" s="50" t="s">
        <v>94</v>
      </c>
      <c r="Q9" s="36" t="s">
        <v>74</v>
      </c>
      <c r="R9" s="36" t="s">
        <v>74</v>
      </c>
      <c r="S9" s="50" t="s">
        <v>95</v>
      </c>
      <c r="T9" s="59" t="s">
        <v>85</v>
      </c>
      <c r="U9" s="64" t="s">
        <v>96</v>
      </c>
      <c r="V9" s="60" t="s">
        <v>29</v>
      </c>
      <c r="W9" s="52" t="s">
        <v>79</v>
      </c>
      <c r="X9" s="55" t="s">
        <v>80</v>
      </c>
      <c r="Y9" s="36" t="s">
        <v>74</v>
      </c>
      <c r="Z9" s="36" t="s">
        <v>74</v>
      </c>
      <c r="AA9" s="61" t="s">
        <v>87</v>
      </c>
      <c r="AB9" s="61"/>
      <c r="AC9" s="61"/>
      <c r="AD9" s="62"/>
      <c r="AE9" s="61"/>
      <c r="AF9" s="61"/>
      <c r="AG9" s="36">
        <v>2</v>
      </c>
      <c r="AH9" s="63"/>
      <c r="AI9" s="63"/>
      <c r="AJ9" s="63"/>
      <c r="AK9" s="63"/>
      <c r="AL9" s="63"/>
      <c r="AM9" s="36">
        <v>2</v>
      </c>
      <c r="AN9" s="36">
        <v>4</v>
      </c>
      <c r="AO9" s="41"/>
      <c r="AP9" s="41"/>
      <c r="AQ9" s="41"/>
      <c r="AR9" s="41"/>
      <c r="AS9" s="41"/>
      <c r="AT9" s="41"/>
      <c r="AU9" s="13"/>
      <c r="AV9" s="57"/>
      <c r="AW9" s="57"/>
      <c r="AX9" s="57"/>
      <c r="AY9" s="57"/>
      <c r="AZ9" s="57"/>
      <c r="BA9" s="41"/>
      <c r="BB9" s="41"/>
      <c r="BC9" s="41"/>
      <c r="BD9" s="41"/>
      <c r="BE9" s="41"/>
      <c r="BF9" s="41"/>
      <c r="BG9" s="41"/>
      <c r="BH9" s="41"/>
      <c r="BI9" s="41"/>
      <c r="BJ9" s="41"/>
      <c r="BK9" s="41"/>
      <c r="BL9" s="41"/>
      <c r="BM9" s="41"/>
      <c r="BN9" s="41"/>
      <c r="BO9" s="41"/>
      <c r="BP9" s="41"/>
      <c r="BQ9" s="41"/>
      <c r="BR9" s="41"/>
      <c r="BS9" s="36"/>
      <c r="BT9" s="12"/>
      <c r="BU9" s="57"/>
      <c r="BV9" s="57"/>
      <c r="BW9" s="57"/>
      <c r="BX9" s="57"/>
      <c r="BY9" s="41"/>
      <c r="BZ9" s="41"/>
      <c r="CA9" s="41"/>
      <c r="CB9" s="41"/>
      <c r="CC9" s="41"/>
      <c r="CD9" s="41"/>
      <c r="CE9" s="41"/>
      <c r="CF9" s="41"/>
      <c r="CG9" s="41"/>
      <c r="CH9" s="41"/>
      <c r="CI9" s="41"/>
      <c r="CJ9" s="41"/>
      <c r="CK9" s="12"/>
      <c r="CL9" s="12"/>
      <c r="CM9" s="41"/>
    </row>
    <row r="10" spans="1:91" s="58" customFormat="1" ht="78" customHeight="1" x14ac:dyDescent="0.25">
      <c r="A10" s="108"/>
      <c r="B10" s="109" t="s">
        <v>97</v>
      </c>
      <c r="C10" s="109" t="s">
        <v>98</v>
      </c>
      <c r="D10" s="112" t="s">
        <v>99</v>
      </c>
      <c r="E10" s="115" t="s">
        <v>100</v>
      </c>
      <c r="F10" s="118" t="s">
        <v>101</v>
      </c>
      <c r="G10" s="161"/>
      <c r="H10" s="109" t="s">
        <v>102</v>
      </c>
      <c r="I10" s="178" t="s">
        <v>103</v>
      </c>
      <c r="J10" s="162" t="s">
        <v>70</v>
      </c>
      <c r="K10" s="36" t="s">
        <v>423</v>
      </c>
      <c r="L10" s="59" t="s">
        <v>71</v>
      </c>
      <c r="M10" s="121">
        <v>1</v>
      </c>
      <c r="N10" s="49" t="s">
        <v>104</v>
      </c>
      <c r="O10" s="66">
        <v>0.33329999999999999</v>
      </c>
      <c r="P10" s="50" t="s">
        <v>105</v>
      </c>
      <c r="Q10" s="36" t="s">
        <v>74</v>
      </c>
      <c r="R10" s="36" t="s">
        <v>74</v>
      </c>
      <c r="S10" s="50" t="s">
        <v>106</v>
      </c>
      <c r="T10" s="59" t="s">
        <v>85</v>
      </c>
      <c r="U10" s="50" t="s">
        <v>106</v>
      </c>
      <c r="V10" s="59" t="s">
        <v>29</v>
      </c>
      <c r="W10" s="59" t="s">
        <v>107</v>
      </c>
      <c r="X10" s="55" t="s">
        <v>80</v>
      </c>
      <c r="Y10" s="36" t="s">
        <v>74</v>
      </c>
      <c r="Z10" s="36" t="s">
        <v>74</v>
      </c>
      <c r="AA10" s="61" t="s">
        <v>108</v>
      </c>
      <c r="AB10" s="61">
        <v>1</v>
      </c>
      <c r="AC10" s="61">
        <v>1</v>
      </c>
      <c r="AD10" s="61">
        <v>1</v>
      </c>
      <c r="AE10" s="61">
        <v>1</v>
      </c>
      <c r="AF10" s="61">
        <v>1</v>
      </c>
      <c r="AG10" s="61">
        <v>1</v>
      </c>
      <c r="AH10" s="61">
        <v>1</v>
      </c>
      <c r="AI10" s="61">
        <v>1</v>
      </c>
      <c r="AJ10" s="61">
        <v>1</v>
      </c>
      <c r="AK10" s="61">
        <v>1</v>
      </c>
      <c r="AL10" s="61">
        <v>1</v>
      </c>
      <c r="AM10" s="61">
        <v>1</v>
      </c>
      <c r="AN10" s="16">
        <v>12</v>
      </c>
      <c r="AO10" s="36">
        <f>1+1+1</f>
        <v>3</v>
      </c>
      <c r="AP10" s="57">
        <f>AQ10+AR10+AS10+AT10</f>
        <v>1</v>
      </c>
      <c r="AQ10" s="15">
        <f>(25%+25%+25%)/3</f>
        <v>0.25</v>
      </c>
      <c r="AR10" s="15">
        <f t="shared" ref="AR10:AT10" si="0">(25%+25%+25%)/3</f>
        <v>0.25</v>
      </c>
      <c r="AS10" s="15">
        <f t="shared" si="0"/>
        <v>0.25</v>
      </c>
      <c r="AT10" s="15">
        <f t="shared" si="0"/>
        <v>0.25</v>
      </c>
      <c r="AU10" s="36"/>
      <c r="AV10" s="57"/>
      <c r="AW10" s="57"/>
      <c r="AX10" s="57"/>
      <c r="AY10" s="57"/>
      <c r="AZ10" s="57"/>
      <c r="BA10" s="67"/>
      <c r="BB10" s="68"/>
      <c r="BC10" s="68"/>
      <c r="BD10" s="68"/>
      <c r="BE10" s="68"/>
      <c r="BF10" s="68"/>
      <c r="BG10" s="67"/>
      <c r="BH10" s="68"/>
      <c r="BI10" s="68"/>
      <c r="BJ10" s="68"/>
      <c r="BK10" s="68"/>
      <c r="BL10" s="68"/>
      <c r="BM10" s="36">
        <f>1+1+1</f>
        <v>3</v>
      </c>
      <c r="BN10" s="12">
        <f>BO10+BP10+BQ10+BR10</f>
        <v>1</v>
      </c>
      <c r="BO10" s="15">
        <f t="shared" ref="BO10:BR10" si="1">(25%+25%+25%)/3</f>
        <v>0.25</v>
      </c>
      <c r="BP10" s="15">
        <f t="shared" si="1"/>
        <v>0.25</v>
      </c>
      <c r="BQ10" s="15">
        <f t="shared" si="1"/>
        <v>0.25</v>
      </c>
      <c r="BR10" s="15">
        <f t="shared" si="1"/>
        <v>0.25</v>
      </c>
      <c r="BS10" s="36"/>
      <c r="BT10" s="12"/>
      <c r="BU10" s="17"/>
      <c r="BV10" s="17"/>
      <c r="BW10" s="17"/>
      <c r="BX10" s="17"/>
      <c r="BY10" s="67"/>
      <c r="BZ10" s="68"/>
      <c r="CA10" s="68"/>
      <c r="CB10" s="68"/>
      <c r="CC10" s="68"/>
      <c r="CD10" s="68"/>
      <c r="CE10" s="67"/>
      <c r="CF10" s="68"/>
      <c r="CG10" s="68"/>
      <c r="CH10" s="68"/>
      <c r="CI10" s="68"/>
      <c r="CJ10" s="68"/>
      <c r="CK10" s="36">
        <f>BM10</f>
        <v>3</v>
      </c>
      <c r="CL10" s="12">
        <f>3/3</f>
        <v>1</v>
      </c>
      <c r="CM10" s="41"/>
    </row>
    <row r="11" spans="1:91" s="58" customFormat="1" ht="78" hidden="1" customHeight="1" x14ac:dyDescent="0.25">
      <c r="A11" s="108"/>
      <c r="B11" s="110"/>
      <c r="C11" s="110"/>
      <c r="D11" s="113"/>
      <c r="E11" s="116"/>
      <c r="F11" s="119"/>
      <c r="G11" s="161"/>
      <c r="H11" s="110"/>
      <c r="I11" s="178"/>
      <c r="J11" s="163"/>
      <c r="K11" s="36" t="s">
        <v>424</v>
      </c>
      <c r="L11" s="52" t="s">
        <v>71</v>
      </c>
      <c r="M11" s="122"/>
      <c r="N11" s="49" t="s">
        <v>109</v>
      </c>
      <c r="O11" s="66">
        <v>0.33329999999999999</v>
      </c>
      <c r="P11" s="50" t="s">
        <v>110</v>
      </c>
      <c r="Q11" s="36" t="s">
        <v>74</v>
      </c>
      <c r="R11" s="36" t="s">
        <v>74</v>
      </c>
      <c r="S11" s="50" t="s">
        <v>111</v>
      </c>
      <c r="T11" s="59" t="s">
        <v>85</v>
      </c>
      <c r="U11" s="50" t="s">
        <v>112</v>
      </c>
      <c r="V11" s="59" t="s">
        <v>29</v>
      </c>
      <c r="W11" s="59" t="s">
        <v>113</v>
      </c>
      <c r="X11" s="55" t="s">
        <v>80</v>
      </c>
      <c r="Y11" s="36" t="s">
        <v>74</v>
      </c>
      <c r="Z11" s="36" t="s">
        <v>74</v>
      </c>
      <c r="AA11" s="61" t="s">
        <v>87</v>
      </c>
      <c r="AB11" s="61"/>
      <c r="AC11" s="61"/>
      <c r="AD11" s="61"/>
      <c r="AE11" s="61"/>
      <c r="AF11" s="61"/>
      <c r="AG11" s="61">
        <v>1</v>
      </c>
      <c r="AH11" s="61"/>
      <c r="AI11" s="61"/>
      <c r="AJ11" s="61"/>
      <c r="AK11" s="61"/>
      <c r="AL11" s="61"/>
      <c r="AM11" s="61">
        <v>1</v>
      </c>
      <c r="AN11" s="61">
        <v>2</v>
      </c>
      <c r="AO11" s="41"/>
      <c r="AP11" s="41"/>
      <c r="AQ11" s="41"/>
      <c r="AR11" s="41"/>
      <c r="AS11" s="41"/>
      <c r="AT11" s="41"/>
      <c r="AU11" s="61"/>
      <c r="AV11" s="45"/>
      <c r="AW11" s="45"/>
      <c r="AX11" s="45"/>
      <c r="AY11" s="45"/>
      <c r="AZ11" s="45"/>
      <c r="BA11" s="41"/>
      <c r="BB11" s="41"/>
      <c r="BC11" s="41"/>
      <c r="BD11" s="41"/>
      <c r="BE11" s="41"/>
      <c r="BF11" s="41"/>
      <c r="BG11" s="41"/>
      <c r="BH11" s="41"/>
      <c r="BI11" s="41"/>
      <c r="BJ11" s="41"/>
      <c r="BK11" s="41"/>
      <c r="BL11" s="41"/>
      <c r="BM11" s="41"/>
      <c r="BN11" s="41"/>
      <c r="BO11" s="41"/>
      <c r="BP11" s="41"/>
      <c r="BQ11" s="41"/>
      <c r="BR11" s="41"/>
      <c r="BS11" s="36"/>
      <c r="BT11" s="12"/>
      <c r="BU11" s="45"/>
      <c r="BV11" s="45"/>
      <c r="BW11" s="45"/>
      <c r="BX11" s="45"/>
      <c r="BY11" s="41"/>
      <c r="BZ11" s="41"/>
      <c r="CA11" s="41"/>
      <c r="CB11" s="41"/>
      <c r="CC11" s="41"/>
      <c r="CD11" s="41"/>
      <c r="CE11" s="41"/>
      <c r="CF11" s="41"/>
      <c r="CG11" s="41"/>
      <c r="CH11" s="41"/>
      <c r="CI11" s="41"/>
      <c r="CJ11" s="41"/>
      <c r="CK11" s="12"/>
      <c r="CL11" s="12"/>
      <c r="CM11" s="41"/>
    </row>
    <row r="12" spans="1:91" s="58" customFormat="1" ht="78" hidden="1" customHeight="1" x14ac:dyDescent="0.25">
      <c r="A12" s="108"/>
      <c r="B12" s="110"/>
      <c r="C12" s="110"/>
      <c r="D12" s="113"/>
      <c r="E12" s="116"/>
      <c r="F12" s="119"/>
      <c r="G12" s="161"/>
      <c r="H12" s="110"/>
      <c r="I12" s="178"/>
      <c r="J12" s="163"/>
      <c r="K12" s="36" t="s">
        <v>423</v>
      </c>
      <c r="L12" s="52" t="s">
        <v>71</v>
      </c>
      <c r="M12" s="123"/>
      <c r="N12" s="49" t="s">
        <v>114</v>
      </c>
      <c r="O12" s="66">
        <v>0.33329999999999999</v>
      </c>
      <c r="P12" s="49" t="s">
        <v>115</v>
      </c>
      <c r="Q12" s="36" t="s">
        <v>74</v>
      </c>
      <c r="R12" s="36" t="s">
        <v>74</v>
      </c>
      <c r="S12" s="49" t="s">
        <v>116</v>
      </c>
      <c r="T12" s="52" t="s">
        <v>76</v>
      </c>
      <c r="U12" s="49" t="s">
        <v>117</v>
      </c>
      <c r="V12" s="52" t="s">
        <v>78</v>
      </c>
      <c r="W12" s="59" t="s">
        <v>107</v>
      </c>
      <c r="X12" s="55" t="s">
        <v>80</v>
      </c>
      <c r="Y12" s="36" t="s">
        <v>74</v>
      </c>
      <c r="Z12" s="36" t="s">
        <v>74</v>
      </c>
      <c r="AA12" s="55" t="s">
        <v>81</v>
      </c>
      <c r="AB12" s="55"/>
      <c r="AC12" s="55"/>
      <c r="AD12" s="38">
        <v>1</v>
      </c>
      <c r="AE12" s="55"/>
      <c r="AF12" s="55"/>
      <c r="AG12" s="38">
        <v>1</v>
      </c>
      <c r="AH12" s="55"/>
      <c r="AI12" s="55"/>
      <c r="AJ12" s="38">
        <v>1</v>
      </c>
      <c r="AK12" s="55"/>
      <c r="AL12" s="55"/>
      <c r="AM12" s="38">
        <v>1</v>
      </c>
      <c r="AN12" s="56">
        <v>1</v>
      </c>
      <c r="AO12" s="69">
        <f>40/40</f>
        <v>1</v>
      </c>
      <c r="AP12" s="68">
        <f>AQ12+AR12+AS12+AT12</f>
        <v>1</v>
      </c>
      <c r="AQ12" s="68">
        <v>0.25</v>
      </c>
      <c r="AR12" s="68">
        <v>0.25</v>
      </c>
      <c r="AS12" s="68">
        <v>0.25</v>
      </c>
      <c r="AT12" s="68">
        <v>0.25</v>
      </c>
      <c r="AU12" s="69"/>
      <c r="AV12" s="68"/>
      <c r="AW12" s="68"/>
      <c r="AX12" s="68"/>
      <c r="AY12" s="68"/>
      <c r="AZ12" s="68"/>
      <c r="BA12" s="69"/>
      <c r="BB12" s="68"/>
      <c r="BC12" s="68"/>
      <c r="BD12" s="68"/>
      <c r="BE12" s="68"/>
      <c r="BF12" s="68"/>
      <c r="BG12" s="41"/>
      <c r="BH12" s="41"/>
      <c r="BI12" s="41"/>
      <c r="BJ12" s="41"/>
      <c r="BK12" s="41"/>
      <c r="BL12" s="41"/>
      <c r="BM12" s="12">
        <f>40/40</f>
        <v>1</v>
      </c>
      <c r="BN12" s="12">
        <f>BO12+BP12+BQ12+BR12</f>
        <v>1</v>
      </c>
      <c r="BO12" s="68">
        <v>0.25</v>
      </c>
      <c r="BP12" s="68">
        <v>0.25</v>
      </c>
      <c r="BQ12" s="68">
        <v>0.25</v>
      </c>
      <c r="BR12" s="68">
        <v>0.25</v>
      </c>
      <c r="BS12" s="12"/>
      <c r="BT12" s="12"/>
      <c r="BU12" s="68"/>
      <c r="BV12" s="68"/>
      <c r="BW12" s="68"/>
      <c r="BX12" s="68"/>
      <c r="BY12" s="12"/>
      <c r="BZ12" s="68"/>
      <c r="CA12" s="68"/>
      <c r="CB12" s="68"/>
      <c r="CC12" s="68"/>
      <c r="CD12" s="68"/>
      <c r="CE12" s="41"/>
      <c r="CF12" s="41"/>
      <c r="CG12" s="41"/>
      <c r="CH12" s="41"/>
      <c r="CI12" s="41"/>
      <c r="CJ12" s="41"/>
      <c r="CK12" s="27">
        <f>40/40</f>
        <v>1</v>
      </c>
      <c r="CL12" s="27">
        <f>CK12</f>
        <v>1</v>
      </c>
      <c r="CM12" s="41"/>
    </row>
    <row r="13" spans="1:91" s="58" customFormat="1" ht="78" hidden="1" customHeight="1" x14ac:dyDescent="0.25">
      <c r="A13" s="108"/>
      <c r="B13" s="110"/>
      <c r="C13" s="110"/>
      <c r="D13" s="113"/>
      <c r="E13" s="116"/>
      <c r="F13" s="119"/>
      <c r="G13" s="66"/>
      <c r="H13" s="110"/>
      <c r="I13" s="70" t="s">
        <v>119</v>
      </c>
      <c r="J13" s="71" t="s">
        <v>70</v>
      </c>
      <c r="K13" s="36" t="s">
        <v>425</v>
      </c>
      <c r="L13" s="52" t="s">
        <v>118</v>
      </c>
      <c r="M13" s="45">
        <v>1</v>
      </c>
      <c r="N13" s="49" t="s">
        <v>120</v>
      </c>
      <c r="O13" s="54">
        <v>1</v>
      </c>
      <c r="P13" s="49" t="s">
        <v>121</v>
      </c>
      <c r="Q13" s="36" t="s">
        <v>74</v>
      </c>
      <c r="R13" s="36" t="s">
        <v>74</v>
      </c>
      <c r="S13" s="49" t="s">
        <v>122</v>
      </c>
      <c r="T13" s="52" t="s">
        <v>76</v>
      </c>
      <c r="U13" s="49" t="s">
        <v>123</v>
      </c>
      <c r="V13" s="52" t="s">
        <v>78</v>
      </c>
      <c r="W13" s="52" t="s">
        <v>92</v>
      </c>
      <c r="X13" s="55" t="s">
        <v>80</v>
      </c>
      <c r="Y13" s="36" t="s">
        <v>74</v>
      </c>
      <c r="Z13" s="36" t="s">
        <v>74</v>
      </c>
      <c r="AA13" s="55" t="s">
        <v>81</v>
      </c>
      <c r="AB13" s="55"/>
      <c r="AC13" s="55"/>
      <c r="AD13" s="62">
        <v>1</v>
      </c>
      <c r="AE13" s="55"/>
      <c r="AF13" s="55"/>
      <c r="AG13" s="62">
        <v>1</v>
      </c>
      <c r="AH13" s="55"/>
      <c r="AI13" s="55"/>
      <c r="AJ13" s="62">
        <v>1</v>
      </c>
      <c r="AK13" s="55"/>
      <c r="AL13" s="55"/>
      <c r="AM13" s="62">
        <v>1</v>
      </c>
      <c r="AN13" s="62">
        <v>1</v>
      </c>
      <c r="AO13" s="38">
        <f>385/385</f>
        <v>1</v>
      </c>
      <c r="AP13" s="38">
        <f>AQ13+AR13+AS13+AT13</f>
        <v>0.75</v>
      </c>
      <c r="AQ13" s="38">
        <v>0.25</v>
      </c>
      <c r="AR13" s="38">
        <v>0.25</v>
      </c>
      <c r="AS13" s="38">
        <v>0</v>
      </c>
      <c r="AT13" s="38">
        <v>0.25</v>
      </c>
      <c r="AU13" s="15"/>
      <c r="AV13" s="15"/>
      <c r="AW13" s="65"/>
      <c r="AX13" s="65"/>
      <c r="AY13" s="65"/>
      <c r="AZ13" s="65"/>
      <c r="BA13" s="15"/>
      <c r="BB13" s="15"/>
      <c r="BC13" s="65"/>
      <c r="BD13" s="65"/>
      <c r="BE13" s="65"/>
      <c r="BF13" s="65"/>
      <c r="BG13" s="41"/>
      <c r="BH13" s="41"/>
      <c r="BI13" s="41"/>
      <c r="BJ13" s="41"/>
      <c r="BK13" s="41"/>
      <c r="BL13" s="41"/>
      <c r="BM13" s="12">
        <f>385/385</f>
        <v>1</v>
      </c>
      <c r="BN13" s="38">
        <f>BO13+BP13+BQ13+BR13</f>
        <v>0.75</v>
      </c>
      <c r="BO13" s="45">
        <v>0.25</v>
      </c>
      <c r="BP13" s="45">
        <v>0.25</v>
      </c>
      <c r="BQ13" s="45">
        <v>0</v>
      </c>
      <c r="BR13" s="45">
        <v>0.25</v>
      </c>
      <c r="BS13" s="12"/>
      <c r="BT13" s="12"/>
      <c r="BU13" s="45"/>
      <c r="BV13" s="45"/>
      <c r="BW13" s="45"/>
      <c r="BX13" s="45"/>
      <c r="BY13" s="12"/>
      <c r="BZ13" s="12"/>
      <c r="CA13" s="45"/>
      <c r="CB13" s="45"/>
      <c r="CC13" s="45"/>
      <c r="CD13" s="45"/>
      <c r="CE13" s="41"/>
      <c r="CF13" s="41"/>
      <c r="CG13" s="41"/>
      <c r="CH13" s="41"/>
      <c r="CI13" s="41"/>
      <c r="CJ13" s="41"/>
      <c r="CK13" s="45">
        <f>(BM13)/1</f>
        <v>1</v>
      </c>
      <c r="CL13" s="45">
        <f>CK13</f>
        <v>1</v>
      </c>
      <c r="CM13" s="41"/>
    </row>
    <row r="14" spans="1:91" s="58" customFormat="1" ht="78" hidden="1" customHeight="1" x14ac:dyDescent="0.25">
      <c r="A14" s="108"/>
      <c r="B14" s="110"/>
      <c r="C14" s="110"/>
      <c r="D14" s="113"/>
      <c r="E14" s="116"/>
      <c r="F14" s="119"/>
      <c r="G14" s="127"/>
      <c r="H14" s="110"/>
      <c r="I14" s="124" t="s">
        <v>406</v>
      </c>
      <c r="J14" s="162" t="s">
        <v>70</v>
      </c>
      <c r="K14" s="36" t="s">
        <v>426</v>
      </c>
      <c r="L14" s="52" t="s">
        <v>118</v>
      </c>
      <c r="M14" s="121">
        <v>1</v>
      </c>
      <c r="N14" s="72" t="s">
        <v>124</v>
      </c>
      <c r="O14" s="45">
        <v>0.5</v>
      </c>
      <c r="P14" s="49" t="s">
        <v>125</v>
      </c>
      <c r="Q14" s="36" t="s">
        <v>74</v>
      </c>
      <c r="R14" s="36" t="s">
        <v>74</v>
      </c>
      <c r="S14" s="49" t="s">
        <v>126</v>
      </c>
      <c r="T14" s="73" t="s">
        <v>76</v>
      </c>
      <c r="U14" s="49" t="s">
        <v>127</v>
      </c>
      <c r="V14" s="52" t="s">
        <v>78</v>
      </c>
      <c r="W14" s="52" t="s">
        <v>92</v>
      </c>
      <c r="X14" s="55" t="s">
        <v>80</v>
      </c>
      <c r="Y14" s="36" t="s">
        <v>74</v>
      </c>
      <c r="Z14" s="36" t="s">
        <v>74</v>
      </c>
      <c r="AA14" s="55" t="s">
        <v>81</v>
      </c>
      <c r="AB14" s="55"/>
      <c r="AC14" s="55"/>
      <c r="AD14" s="38">
        <v>1</v>
      </c>
      <c r="AE14" s="55"/>
      <c r="AF14" s="55"/>
      <c r="AG14" s="38">
        <v>1</v>
      </c>
      <c r="AH14" s="55"/>
      <c r="AI14" s="55"/>
      <c r="AJ14" s="38">
        <v>1</v>
      </c>
      <c r="AK14" s="55"/>
      <c r="AL14" s="55"/>
      <c r="AM14" s="38">
        <v>1</v>
      </c>
      <c r="AN14" s="38">
        <v>1</v>
      </c>
      <c r="AO14" s="38">
        <f>13/13</f>
        <v>1</v>
      </c>
      <c r="AP14" s="38">
        <f>AQ14+AR14+AS14+AT14</f>
        <v>0.75</v>
      </c>
      <c r="AQ14" s="38">
        <v>0.25</v>
      </c>
      <c r="AR14" s="38">
        <v>0.25</v>
      </c>
      <c r="AS14" s="38">
        <v>0</v>
      </c>
      <c r="AT14" s="38">
        <v>0.25</v>
      </c>
      <c r="AU14" s="15"/>
      <c r="AV14" s="15"/>
      <c r="AW14" s="65"/>
      <c r="AX14" s="65"/>
      <c r="AY14" s="65"/>
      <c r="AZ14" s="65"/>
      <c r="BA14" s="15"/>
      <c r="BB14" s="15"/>
      <c r="BC14" s="65"/>
      <c r="BD14" s="65"/>
      <c r="BE14" s="65"/>
      <c r="BF14" s="65"/>
      <c r="BG14" s="41"/>
      <c r="BH14" s="41"/>
      <c r="BI14" s="41"/>
      <c r="BJ14" s="41"/>
      <c r="BK14" s="41"/>
      <c r="BL14" s="41"/>
      <c r="BM14" s="38">
        <f>13/13</f>
        <v>1</v>
      </c>
      <c r="BN14" s="38">
        <f>BO14+BP14+BQ14+BR14</f>
        <v>0.75</v>
      </c>
      <c r="BO14" s="45">
        <v>0.25</v>
      </c>
      <c r="BP14" s="45">
        <v>0.25</v>
      </c>
      <c r="BQ14" s="45">
        <v>0</v>
      </c>
      <c r="BR14" s="45">
        <v>0.25</v>
      </c>
      <c r="BS14" s="12"/>
      <c r="BT14" s="12"/>
      <c r="BU14" s="45"/>
      <c r="BV14" s="45"/>
      <c r="BW14" s="45"/>
      <c r="BX14" s="45"/>
      <c r="BY14" s="12"/>
      <c r="BZ14" s="12"/>
      <c r="CA14" s="45"/>
      <c r="CB14" s="45"/>
      <c r="CC14" s="45"/>
      <c r="CD14" s="45"/>
      <c r="CE14" s="41"/>
      <c r="CF14" s="41"/>
      <c r="CG14" s="41"/>
      <c r="CH14" s="41"/>
      <c r="CI14" s="41"/>
      <c r="CJ14" s="41"/>
      <c r="CK14" s="45">
        <f>(BM14)/1</f>
        <v>1</v>
      </c>
      <c r="CL14" s="45">
        <f>CK14</f>
        <v>1</v>
      </c>
      <c r="CM14" s="41"/>
    </row>
    <row r="15" spans="1:91" s="58" customFormat="1" ht="78" hidden="1" customHeight="1" x14ac:dyDescent="0.25">
      <c r="A15" s="108"/>
      <c r="B15" s="110"/>
      <c r="C15" s="110"/>
      <c r="D15" s="113"/>
      <c r="E15" s="116"/>
      <c r="F15" s="119"/>
      <c r="G15" s="127"/>
      <c r="H15" s="110"/>
      <c r="I15" s="126"/>
      <c r="J15" s="164"/>
      <c r="K15" s="36" t="s">
        <v>427</v>
      </c>
      <c r="L15" s="52" t="s">
        <v>118</v>
      </c>
      <c r="M15" s="123"/>
      <c r="N15" s="49" t="s">
        <v>128</v>
      </c>
      <c r="O15" s="45">
        <v>0.5</v>
      </c>
      <c r="P15" s="49" t="s">
        <v>129</v>
      </c>
      <c r="Q15" s="36" t="s">
        <v>74</v>
      </c>
      <c r="R15" s="36" t="s">
        <v>74</v>
      </c>
      <c r="S15" s="49" t="s">
        <v>130</v>
      </c>
      <c r="T15" s="59" t="s">
        <v>85</v>
      </c>
      <c r="U15" s="49" t="s">
        <v>131</v>
      </c>
      <c r="V15" s="52" t="s">
        <v>29</v>
      </c>
      <c r="W15" s="52" t="s">
        <v>132</v>
      </c>
      <c r="X15" s="55" t="s">
        <v>80</v>
      </c>
      <c r="Y15" s="36" t="s">
        <v>74</v>
      </c>
      <c r="Z15" s="36" t="s">
        <v>74</v>
      </c>
      <c r="AA15" s="55" t="s">
        <v>133</v>
      </c>
      <c r="AB15" s="74"/>
      <c r="AC15" s="74"/>
      <c r="AD15" s="75"/>
      <c r="AE15" s="74"/>
      <c r="AF15" s="74"/>
      <c r="AG15" s="75">
        <v>1</v>
      </c>
      <c r="AH15" s="74"/>
      <c r="AI15" s="74"/>
      <c r="AJ15" s="74"/>
      <c r="AK15" s="74"/>
      <c r="AL15" s="74"/>
      <c r="AM15" s="75"/>
      <c r="AN15" s="76">
        <v>1</v>
      </c>
      <c r="AO15" s="41"/>
      <c r="AP15" s="41"/>
      <c r="AQ15" s="41"/>
      <c r="AR15" s="41"/>
      <c r="AS15" s="41"/>
      <c r="AT15" s="41"/>
      <c r="AU15" s="65"/>
      <c r="AV15" s="15"/>
      <c r="AW15" s="15"/>
      <c r="AX15" s="15"/>
      <c r="AY15" s="15"/>
      <c r="AZ15" s="15"/>
      <c r="BA15" s="41"/>
      <c r="BB15" s="41"/>
      <c r="BC15" s="41"/>
      <c r="BD15" s="41"/>
      <c r="BE15" s="41"/>
      <c r="BF15" s="41"/>
      <c r="BG15" s="41"/>
      <c r="BH15" s="41"/>
      <c r="BI15" s="41"/>
      <c r="BJ15" s="41"/>
      <c r="BK15" s="41"/>
      <c r="BL15" s="41"/>
      <c r="BM15" s="41"/>
      <c r="BN15" s="41"/>
      <c r="BO15" s="41"/>
      <c r="BP15" s="41"/>
      <c r="BQ15" s="41"/>
      <c r="BR15" s="41"/>
      <c r="BS15" s="36"/>
      <c r="BT15" s="12"/>
      <c r="BU15" s="45"/>
      <c r="BV15" s="45"/>
      <c r="BW15" s="77"/>
      <c r="BX15" s="45"/>
      <c r="BY15" s="41"/>
      <c r="BZ15" s="41"/>
      <c r="CA15" s="41"/>
      <c r="CB15" s="41"/>
      <c r="CC15" s="41"/>
      <c r="CD15" s="41"/>
      <c r="CE15" s="41"/>
      <c r="CF15" s="41"/>
      <c r="CG15" s="41"/>
      <c r="CH15" s="41"/>
      <c r="CI15" s="41"/>
      <c r="CJ15" s="41"/>
      <c r="CK15" s="45"/>
      <c r="CL15" s="45"/>
      <c r="CM15" s="41"/>
    </row>
    <row r="16" spans="1:91" s="58" customFormat="1" ht="78" hidden="1" customHeight="1" x14ac:dyDescent="0.25">
      <c r="A16" s="108"/>
      <c r="B16" s="110"/>
      <c r="C16" s="110"/>
      <c r="D16" s="113"/>
      <c r="E16" s="116"/>
      <c r="F16" s="119"/>
      <c r="G16" s="66"/>
      <c r="H16" s="110"/>
      <c r="I16" s="78" t="s">
        <v>463</v>
      </c>
      <c r="J16" s="71" t="s">
        <v>70</v>
      </c>
      <c r="K16" s="36" t="s">
        <v>428</v>
      </c>
      <c r="L16" s="52" t="s">
        <v>71</v>
      </c>
      <c r="M16" s="45">
        <v>1</v>
      </c>
      <c r="N16" s="72" t="s">
        <v>134</v>
      </c>
      <c r="O16" s="79">
        <v>1</v>
      </c>
      <c r="P16" s="49" t="s">
        <v>135</v>
      </c>
      <c r="Q16" s="36" t="s">
        <v>74</v>
      </c>
      <c r="R16" s="36" t="s">
        <v>74</v>
      </c>
      <c r="S16" s="49" t="s">
        <v>136</v>
      </c>
      <c r="T16" s="52" t="s">
        <v>76</v>
      </c>
      <c r="U16" s="49" t="s">
        <v>137</v>
      </c>
      <c r="V16" s="52" t="s">
        <v>78</v>
      </c>
      <c r="W16" s="80" t="s">
        <v>138</v>
      </c>
      <c r="X16" s="55" t="s">
        <v>80</v>
      </c>
      <c r="Y16" s="36" t="s">
        <v>74</v>
      </c>
      <c r="Z16" s="36" t="s">
        <v>74</v>
      </c>
      <c r="AA16" s="36" t="s">
        <v>81</v>
      </c>
      <c r="AB16" s="41"/>
      <c r="AC16" s="41"/>
      <c r="AD16" s="38">
        <v>1</v>
      </c>
      <c r="AE16" s="41"/>
      <c r="AF16" s="41"/>
      <c r="AG16" s="38">
        <v>1</v>
      </c>
      <c r="AH16" s="41"/>
      <c r="AI16" s="41"/>
      <c r="AJ16" s="38">
        <v>1</v>
      </c>
      <c r="AK16" s="41"/>
      <c r="AL16" s="41"/>
      <c r="AM16" s="38">
        <v>1</v>
      </c>
      <c r="AN16" s="38">
        <v>1</v>
      </c>
      <c r="AO16" s="45">
        <f>5/5</f>
        <v>1</v>
      </c>
      <c r="AP16" s="45">
        <f>AQ16+AR16+AS16+AT16</f>
        <v>1</v>
      </c>
      <c r="AQ16" s="45">
        <v>0.25</v>
      </c>
      <c r="AR16" s="45">
        <v>0.25</v>
      </c>
      <c r="AS16" s="45">
        <v>0.25</v>
      </c>
      <c r="AT16" s="45">
        <v>0.25</v>
      </c>
      <c r="AU16" s="12"/>
      <c r="AV16" s="45"/>
      <c r="AW16" s="45"/>
      <c r="AX16" s="45"/>
      <c r="AY16" s="45"/>
      <c r="AZ16" s="45"/>
      <c r="BA16" s="12"/>
      <c r="BB16" s="45"/>
      <c r="BC16" s="45"/>
      <c r="BD16" s="45"/>
      <c r="BE16" s="45"/>
      <c r="BF16" s="45"/>
      <c r="BG16" s="41"/>
      <c r="BH16" s="41"/>
      <c r="BI16" s="41"/>
      <c r="BJ16" s="41"/>
      <c r="BK16" s="41"/>
      <c r="BL16" s="41"/>
      <c r="BM16" s="45">
        <f>5/5</f>
        <v>1</v>
      </c>
      <c r="BN16" s="12">
        <f t="shared" ref="BN16:BN22" si="2">BO16+BP16+BQ16+BR16</f>
        <v>1</v>
      </c>
      <c r="BO16" s="45">
        <v>0.25</v>
      </c>
      <c r="BP16" s="45">
        <v>0.25</v>
      </c>
      <c r="BQ16" s="45">
        <v>0.25</v>
      </c>
      <c r="BR16" s="45">
        <v>0.25</v>
      </c>
      <c r="BS16" s="45"/>
      <c r="BT16" s="12"/>
      <c r="BU16" s="45"/>
      <c r="BV16" s="45"/>
      <c r="BW16" s="45"/>
      <c r="BX16" s="45"/>
      <c r="BY16" s="45"/>
      <c r="BZ16" s="12"/>
      <c r="CA16" s="45"/>
      <c r="CB16" s="45"/>
      <c r="CC16" s="45"/>
      <c r="CD16" s="45"/>
      <c r="CE16" s="41"/>
      <c r="CF16" s="41"/>
      <c r="CG16" s="41"/>
      <c r="CH16" s="41"/>
      <c r="CI16" s="41"/>
      <c r="CJ16" s="41"/>
      <c r="CK16" s="12">
        <f>(BM16+BS16+BY16+CE16)/1</f>
        <v>1</v>
      </c>
      <c r="CL16" s="45">
        <v>1</v>
      </c>
      <c r="CM16" s="41"/>
    </row>
    <row r="17" spans="1:91" s="58" customFormat="1" ht="78" hidden="1" customHeight="1" x14ac:dyDescent="0.25">
      <c r="A17" s="109" t="s">
        <v>139</v>
      </c>
      <c r="B17" s="167" t="s">
        <v>140</v>
      </c>
      <c r="C17" s="167" t="s">
        <v>141</v>
      </c>
      <c r="D17" s="169" t="s">
        <v>142</v>
      </c>
      <c r="E17" s="171" t="s">
        <v>66</v>
      </c>
      <c r="F17" s="173" t="s">
        <v>143</v>
      </c>
      <c r="G17" s="161"/>
      <c r="H17" s="109" t="s">
        <v>68</v>
      </c>
      <c r="I17" s="124" t="s">
        <v>407</v>
      </c>
      <c r="J17" s="162" t="s">
        <v>70</v>
      </c>
      <c r="K17" s="36" t="s">
        <v>429</v>
      </c>
      <c r="L17" s="36" t="s">
        <v>118</v>
      </c>
      <c r="M17" s="121">
        <v>1</v>
      </c>
      <c r="N17" s="47" t="s">
        <v>144</v>
      </c>
      <c r="O17" s="66">
        <v>0.1666</v>
      </c>
      <c r="P17" s="47" t="s">
        <v>145</v>
      </c>
      <c r="Q17" s="36" t="s">
        <v>74</v>
      </c>
      <c r="R17" s="36" t="s">
        <v>74</v>
      </c>
      <c r="S17" s="47" t="s">
        <v>146</v>
      </c>
      <c r="T17" s="52" t="s">
        <v>85</v>
      </c>
      <c r="U17" s="47" t="s">
        <v>147</v>
      </c>
      <c r="V17" s="52" t="s">
        <v>148</v>
      </c>
      <c r="W17" s="59" t="s">
        <v>107</v>
      </c>
      <c r="X17" s="55" t="s">
        <v>80</v>
      </c>
      <c r="Y17" s="36" t="s">
        <v>74</v>
      </c>
      <c r="Z17" s="36" t="s">
        <v>74</v>
      </c>
      <c r="AA17" s="55" t="s">
        <v>108</v>
      </c>
      <c r="AB17" s="61">
        <v>60</v>
      </c>
      <c r="AC17" s="61">
        <v>60</v>
      </c>
      <c r="AD17" s="61">
        <v>60</v>
      </c>
      <c r="AE17" s="61">
        <v>60</v>
      </c>
      <c r="AF17" s="61">
        <v>60</v>
      </c>
      <c r="AG17" s="61">
        <v>60</v>
      </c>
      <c r="AH17" s="61">
        <v>60</v>
      </c>
      <c r="AI17" s="61">
        <v>60</v>
      </c>
      <c r="AJ17" s="61">
        <v>60</v>
      </c>
      <c r="AK17" s="61">
        <v>60</v>
      </c>
      <c r="AL17" s="61">
        <v>60</v>
      </c>
      <c r="AM17" s="61">
        <v>60</v>
      </c>
      <c r="AN17" s="61">
        <v>60</v>
      </c>
      <c r="AO17" s="46">
        <f>(37333.53+32721.6+49982.48)/(663+510+761)</f>
        <v>62.067016546018621</v>
      </c>
      <c r="AP17" s="57">
        <f>AQ17+AR17+AS17+AT17</f>
        <v>1</v>
      </c>
      <c r="AQ17" s="15">
        <f>(25%+25%+25%)/3</f>
        <v>0.25</v>
      </c>
      <c r="AR17" s="15">
        <f>(25%+25%+25%)/3</f>
        <v>0.25</v>
      </c>
      <c r="AS17" s="15">
        <f>(25%+25%+25%)/3</f>
        <v>0.25</v>
      </c>
      <c r="AT17" s="15">
        <f>(25%+25%+25%)/3</f>
        <v>0.25</v>
      </c>
      <c r="AU17" s="46"/>
      <c r="AV17" s="57"/>
      <c r="AW17" s="15"/>
      <c r="AX17" s="15"/>
      <c r="AY17" s="15"/>
      <c r="AZ17" s="15"/>
      <c r="BA17" s="46"/>
      <c r="BB17" s="15"/>
      <c r="BC17" s="68"/>
      <c r="BD17" s="68"/>
      <c r="BE17" s="68"/>
      <c r="BF17" s="68"/>
      <c r="BG17" s="46"/>
      <c r="BH17" s="15"/>
      <c r="BI17" s="68"/>
      <c r="BJ17" s="68"/>
      <c r="BK17" s="68"/>
      <c r="BL17" s="68"/>
      <c r="BM17" s="46">
        <f>(37333.53+32721.6+49982.48)/(663+510+761)</f>
        <v>62.067016546018621</v>
      </c>
      <c r="BN17" s="12">
        <f t="shared" si="2"/>
        <v>1</v>
      </c>
      <c r="BO17" s="15">
        <f t="shared" ref="BO17:BR17" si="3">(25%+25%+25%)/3</f>
        <v>0.25</v>
      </c>
      <c r="BP17" s="15">
        <f t="shared" si="3"/>
        <v>0.25</v>
      </c>
      <c r="BQ17" s="15">
        <f t="shared" si="3"/>
        <v>0.25</v>
      </c>
      <c r="BR17" s="15">
        <f t="shared" si="3"/>
        <v>0.25</v>
      </c>
      <c r="BS17" s="46"/>
      <c r="BT17" s="12"/>
      <c r="BU17" s="17"/>
      <c r="BV17" s="17"/>
      <c r="BW17" s="17"/>
      <c r="BX17" s="17"/>
      <c r="BY17" s="46"/>
      <c r="BZ17" s="68"/>
      <c r="CA17" s="68"/>
      <c r="CB17" s="68"/>
      <c r="CC17" s="68"/>
      <c r="CD17" s="68"/>
      <c r="CE17" s="46"/>
      <c r="CF17" s="68"/>
      <c r="CG17" s="68"/>
      <c r="CH17" s="68"/>
      <c r="CI17" s="68"/>
      <c r="CJ17" s="68"/>
      <c r="CK17" s="46">
        <f>(BM17)/1</f>
        <v>62.067016546018621</v>
      </c>
      <c r="CL17" s="66">
        <v>0.9667</v>
      </c>
      <c r="CM17" s="41"/>
    </row>
    <row r="18" spans="1:91" s="58" customFormat="1" ht="78" hidden="1" customHeight="1" x14ac:dyDescent="0.25">
      <c r="A18" s="110"/>
      <c r="B18" s="168"/>
      <c r="C18" s="168"/>
      <c r="D18" s="170"/>
      <c r="E18" s="172"/>
      <c r="F18" s="174"/>
      <c r="G18" s="161"/>
      <c r="H18" s="110"/>
      <c r="I18" s="125"/>
      <c r="J18" s="163"/>
      <c r="K18" s="36" t="s">
        <v>430</v>
      </c>
      <c r="L18" s="52" t="s">
        <v>71</v>
      </c>
      <c r="M18" s="122"/>
      <c r="N18" s="47" t="s">
        <v>149</v>
      </c>
      <c r="O18" s="66">
        <v>0.1666</v>
      </c>
      <c r="P18" s="47" t="s">
        <v>150</v>
      </c>
      <c r="Q18" s="36" t="s">
        <v>74</v>
      </c>
      <c r="R18" s="36" t="s">
        <v>74</v>
      </c>
      <c r="S18" s="47" t="s">
        <v>151</v>
      </c>
      <c r="T18" s="59" t="s">
        <v>85</v>
      </c>
      <c r="U18" s="47" t="s">
        <v>152</v>
      </c>
      <c r="V18" s="52" t="s">
        <v>148</v>
      </c>
      <c r="W18" s="52" t="s">
        <v>113</v>
      </c>
      <c r="X18" s="55" t="s">
        <v>80</v>
      </c>
      <c r="Y18" s="36" t="s">
        <v>74</v>
      </c>
      <c r="Z18" s="36" t="s">
        <v>74</v>
      </c>
      <c r="AA18" s="55" t="s">
        <v>108</v>
      </c>
      <c r="AB18" s="20">
        <v>60</v>
      </c>
      <c r="AC18" s="20">
        <v>60</v>
      </c>
      <c r="AD18" s="20">
        <v>60</v>
      </c>
      <c r="AE18" s="20">
        <v>60</v>
      </c>
      <c r="AF18" s="20">
        <v>60</v>
      </c>
      <c r="AG18" s="20">
        <v>60</v>
      </c>
      <c r="AH18" s="20">
        <v>60</v>
      </c>
      <c r="AI18" s="20">
        <v>60</v>
      </c>
      <c r="AJ18" s="20">
        <v>60</v>
      </c>
      <c r="AK18" s="20">
        <v>60</v>
      </c>
      <c r="AL18" s="20">
        <v>60</v>
      </c>
      <c r="AM18" s="20">
        <v>60</v>
      </c>
      <c r="AN18" s="20">
        <v>60</v>
      </c>
      <c r="AO18" s="46">
        <f>(0+0+172)/(0+0+5)</f>
        <v>34.4</v>
      </c>
      <c r="AP18" s="12">
        <f>AQ18+AR18+AS18+AT18</f>
        <v>0.75</v>
      </c>
      <c r="AQ18" s="17">
        <f t="shared" ref="AQ18:AS20" si="4">(25%+25%+25%)/3</f>
        <v>0.25</v>
      </c>
      <c r="AR18" s="17">
        <f t="shared" si="4"/>
        <v>0.25</v>
      </c>
      <c r="AS18" s="17">
        <f t="shared" si="4"/>
        <v>0.25</v>
      </c>
      <c r="AT18" s="17">
        <v>0</v>
      </c>
      <c r="AU18" s="17"/>
      <c r="AV18" s="15"/>
      <c r="AW18" s="15"/>
      <c r="AX18" s="15"/>
      <c r="AY18" s="15"/>
      <c r="AZ18" s="15"/>
      <c r="BA18" s="46"/>
      <c r="BB18" s="57"/>
      <c r="BC18" s="68"/>
      <c r="BD18" s="68"/>
      <c r="BE18" s="68"/>
      <c r="BF18" s="68"/>
      <c r="BG18" s="46"/>
      <c r="BH18" s="57"/>
      <c r="BI18" s="68"/>
      <c r="BJ18" s="68"/>
      <c r="BK18" s="68"/>
      <c r="BL18" s="68"/>
      <c r="BM18" s="107">
        <f>+(0+0+172)/(0+0+5)</f>
        <v>34.4</v>
      </c>
      <c r="BN18" s="12">
        <f t="shared" si="2"/>
        <v>0.75</v>
      </c>
      <c r="BO18" s="17">
        <f t="shared" ref="BO18:BQ20" si="5">(25%+25%+25%)/3</f>
        <v>0.25</v>
      </c>
      <c r="BP18" s="17">
        <f t="shared" si="5"/>
        <v>0.25</v>
      </c>
      <c r="BQ18" s="17">
        <f t="shared" si="5"/>
        <v>0.25</v>
      </c>
      <c r="BR18" s="17">
        <f>(0%+0%+0%)/3</f>
        <v>0</v>
      </c>
      <c r="BS18" s="17"/>
      <c r="BT18" s="12"/>
      <c r="BU18" s="17"/>
      <c r="BV18" s="17"/>
      <c r="BW18" s="17"/>
      <c r="BX18" s="17"/>
      <c r="BY18" s="46"/>
      <c r="BZ18" s="12"/>
      <c r="CA18" s="68"/>
      <c r="CB18" s="68"/>
      <c r="CC18" s="68"/>
      <c r="CD18" s="68"/>
      <c r="CE18" s="46"/>
      <c r="CF18" s="57"/>
      <c r="CG18" s="68"/>
      <c r="CH18" s="68"/>
      <c r="CI18" s="68"/>
      <c r="CJ18" s="68"/>
      <c r="CK18" s="46">
        <f>(BM18)/1</f>
        <v>34.4</v>
      </c>
      <c r="CL18" s="12">
        <v>1</v>
      </c>
      <c r="CM18" s="36"/>
    </row>
    <row r="19" spans="1:91" s="58" customFormat="1" ht="78" hidden="1" customHeight="1" x14ac:dyDescent="0.25">
      <c r="A19" s="110"/>
      <c r="B19" s="168"/>
      <c r="C19" s="168"/>
      <c r="D19" s="170"/>
      <c r="E19" s="172"/>
      <c r="F19" s="174"/>
      <c r="G19" s="161"/>
      <c r="H19" s="110"/>
      <c r="I19" s="125"/>
      <c r="J19" s="163"/>
      <c r="K19" s="36" t="s">
        <v>430</v>
      </c>
      <c r="L19" s="36" t="s">
        <v>118</v>
      </c>
      <c r="M19" s="122"/>
      <c r="N19" s="47" t="s">
        <v>153</v>
      </c>
      <c r="O19" s="66">
        <v>0.1666</v>
      </c>
      <c r="P19" s="47" t="s">
        <v>154</v>
      </c>
      <c r="Q19" s="36" t="s">
        <v>74</v>
      </c>
      <c r="R19" s="36" t="s">
        <v>74</v>
      </c>
      <c r="S19" s="47" t="s">
        <v>155</v>
      </c>
      <c r="T19" s="52" t="s">
        <v>76</v>
      </c>
      <c r="U19" s="47" t="s">
        <v>156</v>
      </c>
      <c r="V19" s="52" t="s">
        <v>148</v>
      </c>
      <c r="W19" s="52" t="s">
        <v>113</v>
      </c>
      <c r="X19" s="55" t="s">
        <v>80</v>
      </c>
      <c r="Y19" s="36" t="s">
        <v>74</v>
      </c>
      <c r="Z19" s="36" t="s">
        <v>74</v>
      </c>
      <c r="AA19" s="55" t="s">
        <v>108</v>
      </c>
      <c r="AB19" s="22">
        <v>8.3299999999999999E-2</v>
      </c>
      <c r="AC19" s="22">
        <v>0.1666</v>
      </c>
      <c r="AD19" s="22">
        <v>0.24990000000000001</v>
      </c>
      <c r="AE19" s="22">
        <v>0.3332</v>
      </c>
      <c r="AF19" s="22">
        <v>0.41649999999999998</v>
      </c>
      <c r="AG19" s="22">
        <v>0.49979999999999997</v>
      </c>
      <c r="AH19" s="22">
        <v>0.58309999999999995</v>
      </c>
      <c r="AI19" s="22">
        <v>0.66639999999999999</v>
      </c>
      <c r="AJ19" s="22">
        <v>0.74970000000000003</v>
      </c>
      <c r="AK19" s="22">
        <v>0.83300000000000007</v>
      </c>
      <c r="AL19" s="22">
        <v>0.91630000000000011</v>
      </c>
      <c r="AM19" s="22">
        <v>0.99960000000000016</v>
      </c>
      <c r="AN19" s="21">
        <v>1</v>
      </c>
      <c r="AO19" s="18">
        <f>(0+17+125)/745</f>
        <v>0.1906040268456376</v>
      </c>
      <c r="AP19" s="12">
        <f>AQ19+AR19+AS19+AT19</f>
        <v>0.75</v>
      </c>
      <c r="AQ19" s="17">
        <f t="shared" si="4"/>
        <v>0.25</v>
      </c>
      <c r="AR19" s="17">
        <f t="shared" si="4"/>
        <v>0.25</v>
      </c>
      <c r="AS19" s="17">
        <f t="shared" si="4"/>
        <v>0.25</v>
      </c>
      <c r="AT19" s="17">
        <v>0</v>
      </c>
      <c r="AU19" s="17"/>
      <c r="AV19" s="57"/>
      <c r="AW19" s="15"/>
      <c r="AX19" s="15"/>
      <c r="AY19" s="15"/>
      <c r="AZ19" s="15"/>
      <c r="BA19" s="66"/>
      <c r="BB19" s="57"/>
      <c r="BC19" s="68"/>
      <c r="BD19" s="68"/>
      <c r="BE19" s="68"/>
      <c r="BF19" s="68"/>
      <c r="BG19" s="45"/>
      <c r="BH19" s="57"/>
      <c r="BI19" s="68"/>
      <c r="BJ19" s="68"/>
      <c r="BK19" s="68"/>
      <c r="BL19" s="68"/>
      <c r="BM19" s="23">
        <f>(0+17+125)/745</f>
        <v>0.1906040268456376</v>
      </c>
      <c r="BN19" s="12">
        <f t="shared" si="2"/>
        <v>0.75</v>
      </c>
      <c r="BO19" s="17">
        <f t="shared" si="5"/>
        <v>0.25</v>
      </c>
      <c r="BP19" s="17">
        <f t="shared" si="5"/>
        <v>0.25</v>
      </c>
      <c r="BQ19" s="17">
        <f t="shared" si="5"/>
        <v>0.25</v>
      </c>
      <c r="BR19" s="17">
        <f>(0%+0%+0%)/3</f>
        <v>0</v>
      </c>
      <c r="BS19" s="17"/>
      <c r="BT19" s="12"/>
      <c r="BU19" s="17"/>
      <c r="BV19" s="17"/>
      <c r="BW19" s="17"/>
      <c r="BX19" s="17"/>
      <c r="BY19" s="18"/>
      <c r="BZ19" s="12"/>
      <c r="CA19" s="68"/>
      <c r="CB19" s="68"/>
      <c r="CC19" s="68"/>
      <c r="CD19" s="68"/>
      <c r="CE19" s="12"/>
      <c r="CF19" s="57"/>
      <c r="CG19" s="68"/>
      <c r="CH19" s="68"/>
      <c r="CI19" s="68"/>
      <c r="CJ19" s="68"/>
      <c r="CK19" s="18">
        <f>(0+17+125)/745</f>
        <v>0.1906040268456376</v>
      </c>
      <c r="CL19" s="66">
        <v>0.76270000000000004</v>
      </c>
      <c r="CM19" s="41"/>
    </row>
    <row r="20" spans="1:91" s="58" customFormat="1" ht="78" hidden="1" customHeight="1" x14ac:dyDescent="0.25">
      <c r="A20" s="110"/>
      <c r="B20" s="168"/>
      <c r="C20" s="168"/>
      <c r="D20" s="170"/>
      <c r="E20" s="172"/>
      <c r="F20" s="174"/>
      <c r="G20" s="161"/>
      <c r="H20" s="110"/>
      <c r="I20" s="125"/>
      <c r="J20" s="163"/>
      <c r="K20" s="36" t="s">
        <v>430</v>
      </c>
      <c r="L20" s="52" t="s">
        <v>71</v>
      </c>
      <c r="M20" s="122"/>
      <c r="N20" s="47" t="s">
        <v>157</v>
      </c>
      <c r="O20" s="66">
        <v>0.1666</v>
      </c>
      <c r="P20" s="47" t="s">
        <v>158</v>
      </c>
      <c r="Q20" s="36" t="s">
        <v>74</v>
      </c>
      <c r="R20" s="36" t="s">
        <v>74</v>
      </c>
      <c r="S20" s="47" t="s">
        <v>159</v>
      </c>
      <c r="T20" s="52" t="s">
        <v>76</v>
      </c>
      <c r="U20" s="47" t="s">
        <v>160</v>
      </c>
      <c r="V20" s="52" t="s">
        <v>148</v>
      </c>
      <c r="W20" s="52" t="s">
        <v>113</v>
      </c>
      <c r="X20" s="55" t="s">
        <v>80</v>
      </c>
      <c r="Y20" s="36" t="s">
        <v>74</v>
      </c>
      <c r="Z20" s="36" t="s">
        <v>74</v>
      </c>
      <c r="AA20" s="55" t="s">
        <v>108</v>
      </c>
      <c r="AB20" s="14">
        <v>1</v>
      </c>
      <c r="AC20" s="14">
        <v>1</v>
      </c>
      <c r="AD20" s="14">
        <v>1</v>
      </c>
      <c r="AE20" s="14">
        <v>1</v>
      </c>
      <c r="AF20" s="14">
        <v>1</v>
      </c>
      <c r="AG20" s="14">
        <v>1</v>
      </c>
      <c r="AH20" s="14">
        <v>1</v>
      </c>
      <c r="AI20" s="14">
        <v>1</v>
      </c>
      <c r="AJ20" s="14">
        <v>1</v>
      </c>
      <c r="AK20" s="14">
        <v>1</v>
      </c>
      <c r="AL20" s="14">
        <v>1</v>
      </c>
      <c r="AM20" s="14">
        <v>1</v>
      </c>
      <c r="AN20" s="14">
        <v>1</v>
      </c>
      <c r="AO20" s="18">
        <f>(8+10+23)/(28+40+71)</f>
        <v>0.29496402877697842</v>
      </c>
      <c r="AP20" s="12">
        <f>AR20+AS20+AT20+AU20</f>
        <v>0.5</v>
      </c>
      <c r="AQ20" s="17">
        <f t="shared" si="4"/>
        <v>0.25</v>
      </c>
      <c r="AR20" s="17">
        <f t="shared" si="4"/>
        <v>0.25</v>
      </c>
      <c r="AS20" s="17">
        <f t="shared" si="4"/>
        <v>0.25</v>
      </c>
      <c r="AT20" s="17">
        <v>0</v>
      </c>
      <c r="AU20" s="17"/>
      <c r="AV20" s="57"/>
      <c r="AW20" s="15"/>
      <c r="AX20" s="15"/>
      <c r="AY20" s="15"/>
      <c r="AZ20" s="15"/>
      <c r="BA20" s="22"/>
      <c r="BB20" s="57"/>
      <c r="BC20" s="57"/>
      <c r="BD20" s="57"/>
      <c r="BE20" s="57"/>
      <c r="BF20" s="57"/>
      <c r="BG20" s="22"/>
      <c r="BH20" s="57"/>
      <c r="BI20" s="68"/>
      <c r="BJ20" s="68"/>
      <c r="BK20" s="68"/>
      <c r="BL20" s="68"/>
      <c r="BM20" s="18">
        <f>(8+10+23)/(28+40+71)</f>
        <v>0.29496402877697842</v>
      </c>
      <c r="BN20" s="12">
        <f t="shared" si="2"/>
        <v>0.75</v>
      </c>
      <c r="BO20" s="17">
        <f t="shared" si="5"/>
        <v>0.25</v>
      </c>
      <c r="BP20" s="17">
        <f t="shared" si="5"/>
        <v>0.25</v>
      </c>
      <c r="BQ20" s="17">
        <f t="shared" si="5"/>
        <v>0.25</v>
      </c>
      <c r="BR20" s="17">
        <f>(0%+0%+0%)/3</f>
        <v>0</v>
      </c>
      <c r="BS20" s="17"/>
      <c r="BT20" s="12"/>
      <c r="BU20" s="17"/>
      <c r="BV20" s="17"/>
      <c r="BW20" s="17"/>
      <c r="BX20" s="17"/>
      <c r="BY20" s="22"/>
      <c r="BZ20" s="12"/>
      <c r="CA20" s="68"/>
      <c r="CB20" s="68"/>
      <c r="CC20" s="68"/>
      <c r="CD20" s="68"/>
      <c r="CE20" s="22"/>
      <c r="CF20" s="57"/>
      <c r="CG20" s="68"/>
      <c r="CH20" s="68"/>
      <c r="CI20" s="68"/>
      <c r="CJ20" s="68"/>
      <c r="CK20" s="66">
        <f>(BM20)/1</f>
        <v>0.29496402877697842</v>
      </c>
      <c r="CL20" s="66">
        <f>CK20</f>
        <v>0.29496402877697842</v>
      </c>
      <c r="CM20" s="41"/>
    </row>
    <row r="21" spans="1:91" s="58" customFormat="1" ht="78" hidden="1" customHeight="1" x14ac:dyDescent="0.25">
      <c r="A21" s="110"/>
      <c r="B21" s="168"/>
      <c r="C21" s="168"/>
      <c r="D21" s="170"/>
      <c r="E21" s="172"/>
      <c r="F21" s="174"/>
      <c r="G21" s="161"/>
      <c r="H21" s="110"/>
      <c r="I21" s="125"/>
      <c r="J21" s="163"/>
      <c r="K21" s="36" t="s">
        <v>431</v>
      </c>
      <c r="L21" s="52" t="s">
        <v>71</v>
      </c>
      <c r="M21" s="122"/>
      <c r="N21" s="47" t="s">
        <v>161</v>
      </c>
      <c r="O21" s="66">
        <v>0.1666</v>
      </c>
      <c r="P21" s="47" t="s">
        <v>162</v>
      </c>
      <c r="Q21" s="36" t="s">
        <v>74</v>
      </c>
      <c r="R21" s="36" t="s">
        <v>74</v>
      </c>
      <c r="S21" s="47" t="s">
        <v>164</v>
      </c>
      <c r="T21" s="52" t="s">
        <v>76</v>
      </c>
      <c r="U21" s="47" t="s">
        <v>165</v>
      </c>
      <c r="V21" s="52" t="s">
        <v>148</v>
      </c>
      <c r="W21" s="52" t="s">
        <v>166</v>
      </c>
      <c r="X21" s="55" t="s">
        <v>80</v>
      </c>
      <c r="Y21" s="36" t="s">
        <v>163</v>
      </c>
      <c r="Z21" s="81">
        <v>1725000000</v>
      </c>
      <c r="AA21" s="55" t="s">
        <v>81</v>
      </c>
      <c r="AB21" s="20"/>
      <c r="AC21" s="20"/>
      <c r="AD21" s="14">
        <v>1</v>
      </c>
      <c r="AE21" s="20"/>
      <c r="AF21" s="20"/>
      <c r="AG21" s="14">
        <v>1</v>
      </c>
      <c r="AH21" s="20"/>
      <c r="AI21" s="20"/>
      <c r="AJ21" s="14">
        <v>1</v>
      </c>
      <c r="AK21" s="20"/>
      <c r="AL21" s="20"/>
      <c r="AM21" s="14">
        <v>1</v>
      </c>
      <c r="AN21" s="21">
        <v>1</v>
      </c>
      <c r="AO21" s="23">
        <f>22/24</f>
        <v>0.91666666666666663</v>
      </c>
      <c r="AP21" s="14">
        <f>AQ21+AR21+AS21+AT21</f>
        <v>0.75</v>
      </c>
      <c r="AQ21" s="14">
        <v>0.25</v>
      </c>
      <c r="AR21" s="14">
        <v>0.25</v>
      </c>
      <c r="AS21" s="14">
        <v>0</v>
      </c>
      <c r="AT21" s="14">
        <v>0.25</v>
      </c>
      <c r="AU21" s="23"/>
      <c r="AV21" s="65"/>
      <c r="AW21" s="65"/>
      <c r="AX21" s="65"/>
      <c r="AY21" s="65"/>
      <c r="AZ21" s="65"/>
      <c r="BA21" s="15"/>
      <c r="BB21" s="15"/>
      <c r="BC21" s="15"/>
      <c r="BD21" s="15"/>
      <c r="BE21" s="15"/>
      <c r="BF21" s="15"/>
      <c r="BG21" s="23"/>
      <c r="BH21" s="15"/>
      <c r="BI21" s="15"/>
      <c r="BJ21" s="15"/>
      <c r="BK21" s="15"/>
      <c r="BL21" s="15"/>
      <c r="BM21" s="23">
        <f>22/24</f>
        <v>0.91666666666666663</v>
      </c>
      <c r="BN21" s="14">
        <f t="shared" si="2"/>
        <v>0.75</v>
      </c>
      <c r="BO21" s="14">
        <v>0.25</v>
      </c>
      <c r="BP21" s="14">
        <v>0.25</v>
      </c>
      <c r="BQ21" s="14">
        <v>0</v>
      </c>
      <c r="BR21" s="14">
        <v>0.25</v>
      </c>
      <c r="BS21" s="18"/>
      <c r="BT21" s="12"/>
      <c r="BU21" s="45"/>
      <c r="BV21" s="45"/>
      <c r="BW21" s="45"/>
      <c r="BX21" s="45"/>
      <c r="BY21" s="45"/>
      <c r="BZ21" s="15"/>
      <c r="CA21" s="45"/>
      <c r="CB21" s="45"/>
      <c r="CC21" s="45"/>
      <c r="CD21" s="45"/>
      <c r="CE21" s="23"/>
      <c r="CF21" s="15"/>
      <c r="CG21" s="15"/>
      <c r="CH21" s="15"/>
      <c r="CI21" s="15"/>
      <c r="CJ21" s="15"/>
      <c r="CK21" s="18">
        <f>(BM21)/1</f>
        <v>0.91666666666666663</v>
      </c>
      <c r="CL21" s="66">
        <f>CK21</f>
        <v>0.91666666666666663</v>
      </c>
      <c r="CM21" s="41"/>
    </row>
    <row r="22" spans="1:91" s="58" customFormat="1" ht="78" hidden="1" customHeight="1" x14ac:dyDescent="0.25">
      <c r="A22" s="110"/>
      <c r="B22" s="168"/>
      <c r="C22" s="168"/>
      <c r="D22" s="170"/>
      <c r="E22" s="172"/>
      <c r="F22" s="174"/>
      <c r="G22" s="161"/>
      <c r="H22" s="110"/>
      <c r="I22" s="126"/>
      <c r="J22" s="164"/>
      <c r="K22" s="36" t="s">
        <v>431</v>
      </c>
      <c r="L22" s="52" t="s">
        <v>71</v>
      </c>
      <c r="M22" s="123"/>
      <c r="N22" s="47" t="s">
        <v>167</v>
      </c>
      <c r="O22" s="66">
        <v>0.1666</v>
      </c>
      <c r="P22" s="47" t="s">
        <v>168</v>
      </c>
      <c r="Q22" s="36" t="s">
        <v>74</v>
      </c>
      <c r="R22" s="36" t="s">
        <v>74</v>
      </c>
      <c r="S22" s="47" t="s">
        <v>169</v>
      </c>
      <c r="T22" s="52" t="s">
        <v>76</v>
      </c>
      <c r="U22" s="47" t="s">
        <v>170</v>
      </c>
      <c r="V22" s="52" t="s">
        <v>148</v>
      </c>
      <c r="W22" s="52" t="s">
        <v>166</v>
      </c>
      <c r="X22" s="55" t="s">
        <v>80</v>
      </c>
      <c r="Y22" s="36" t="s">
        <v>74</v>
      </c>
      <c r="Z22" s="36" t="s">
        <v>74</v>
      </c>
      <c r="AA22" s="55" t="s">
        <v>108</v>
      </c>
      <c r="AB22" s="14">
        <v>1</v>
      </c>
      <c r="AC22" s="14">
        <v>1</v>
      </c>
      <c r="AD22" s="14">
        <v>1</v>
      </c>
      <c r="AE22" s="14">
        <v>1</v>
      </c>
      <c r="AF22" s="14">
        <v>1</v>
      </c>
      <c r="AG22" s="14">
        <v>1</v>
      </c>
      <c r="AH22" s="14">
        <v>1</v>
      </c>
      <c r="AI22" s="14">
        <v>1</v>
      </c>
      <c r="AJ22" s="14">
        <v>1</v>
      </c>
      <c r="AK22" s="14">
        <v>1</v>
      </c>
      <c r="AL22" s="14">
        <v>1</v>
      </c>
      <c r="AM22" s="14">
        <v>1</v>
      </c>
      <c r="AN22" s="21">
        <v>1</v>
      </c>
      <c r="AO22" s="18">
        <f>(306+126+184)/(320+140+201)</f>
        <v>0.9319213313161876</v>
      </c>
      <c r="AP22" s="14">
        <f>AQ22+AR22+AS22+AT22</f>
        <v>1</v>
      </c>
      <c r="AQ22" s="14">
        <v>0.25</v>
      </c>
      <c r="AR22" s="14">
        <v>0.25</v>
      </c>
      <c r="AS22" s="14">
        <v>0.25</v>
      </c>
      <c r="AT22" s="14">
        <v>0.25</v>
      </c>
      <c r="AU22" s="18"/>
      <c r="AV22" s="65"/>
      <c r="AW22" s="65"/>
      <c r="AX22" s="65"/>
      <c r="AY22" s="65"/>
      <c r="AZ22" s="65"/>
      <c r="BA22" s="23"/>
      <c r="BB22" s="15"/>
      <c r="BC22" s="15"/>
      <c r="BD22" s="15"/>
      <c r="BE22" s="15"/>
      <c r="BF22" s="15"/>
      <c r="BG22" s="23"/>
      <c r="BH22" s="15"/>
      <c r="BI22" s="15"/>
      <c r="BJ22" s="15"/>
      <c r="BK22" s="15"/>
      <c r="BL22" s="15"/>
      <c r="BM22" s="18">
        <f>(306+126+184)/(320+140+201)</f>
        <v>0.9319213313161876</v>
      </c>
      <c r="BN22" s="12">
        <f t="shared" si="2"/>
        <v>1</v>
      </c>
      <c r="BO22" s="17">
        <v>0.25</v>
      </c>
      <c r="BP22" s="17">
        <v>0.25</v>
      </c>
      <c r="BQ22" s="17">
        <v>0.25</v>
      </c>
      <c r="BR22" s="17">
        <v>0.25</v>
      </c>
      <c r="BS22" s="18"/>
      <c r="BT22" s="12"/>
      <c r="BU22" s="17"/>
      <c r="BV22" s="17"/>
      <c r="BW22" s="17"/>
      <c r="BX22" s="17"/>
      <c r="BY22" s="23"/>
      <c r="BZ22" s="15"/>
      <c r="CA22" s="68"/>
      <c r="CB22" s="68"/>
      <c r="CC22" s="68"/>
      <c r="CD22" s="68"/>
      <c r="CE22" s="23"/>
      <c r="CF22" s="15"/>
      <c r="CG22" s="15"/>
      <c r="CH22" s="15"/>
      <c r="CI22" s="15"/>
      <c r="CJ22" s="15"/>
      <c r="CK22" s="66">
        <f>(BM22)/1</f>
        <v>0.9319213313161876</v>
      </c>
      <c r="CL22" s="18">
        <f t="shared" ref="CL22:CL23" si="6">CK22</f>
        <v>0.9319213313161876</v>
      </c>
      <c r="CM22" s="41"/>
    </row>
    <row r="23" spans="1:91" s="58" customFormat="1" ht="78" hidden="1" customHeight="1" x14ac:dyDescent="0.25">
      <c r="A23" s="110"/>
      <c r="B23" s="168"/>
      <c r="C23" s="168"/>
      <c r="D23" s="170"/>
      <c r="E23" s="172"/>
      <c r="F23" s="174"/>
      <c r="G23" s="165"/>
      <c r="H23" s="110"/>
      <c r="I23" s="124" t="s">
        <v>408</v>
      </c>
      <c r="J23" s="163"/>
      <c r="K23" s="36" t="s">
        <v>432</v>
      </c>
      <c r="L23" s="52" t="s">
        <v>71</v>
      </c>
      <c r="M23" s="121">
        <v>1</v>
      </c>
      <c r="N23" s="47" t="s">
        <v>171</v>
      </c>
      <c r="O23" s="66">
        <v>8.3299999999999999E-2</v>
      </c>
      <c r="P23" s="47" t="s">
        <v>172</v>
      </c>
      <c r="Q23" s="36" t="s">
        <v>74</v>
      </c>
      <c r="R23" s="36" t="s">
        <v>74</v>
      </c>
      <c r="S23" s="47" t="s">
        <v>173</v>
      </c>
      <c r="T23" s="59" t="s">
        <v>76</v>
      </c>
      <c r="U23" s="47" t="s">
        <v>174</v>
      </c>
      <c r="V23" s="52" t="s">
        <v>78</v>
      </c>
      <c r="W23" s="52" t="s">
        <v>92</v>
      </c>
      <c r="X23" s="55" t="s">
        <v>80</v>
      </c>
      <c r="Y23" s="36" t="s">
        <v>74</v>
      </c>
      <c r="Z23" s="36" t="s">
        <v>74</v>
      </c>
      <c r="AA23" s="55" t="s">
        <v>81</v>
      </c>
      <c r="AB23" s="38"/>
      <c r="AC23" s="38"/>
      <c r="AD23" s="38">
        <v>1</v>
      </c>
      <c r="AE23" s="38"/>
      <c r="AF23" s="38"/>
      <c r="AG23" s="38">
        <v>1</v>
      </c>
      <c r="AH23" s="38"/>
      <c r="AI23" s="38"/>
      <c r="AJ23" s="38">
        <v>1</v>
      </c>
      <c r="AK23" s="38"/>
      <c r="AL23" s="38"/>
      <c r="AM23" s="38">
        <v>1</v>
      </c>
      <c r="AN23" s="38">
        <v>1</v>
      </c>
      <c r="AO23" s="38">
        <f>1/1</f>
        <v>1</v>
      </c>
      <c r="AP23" s="38">
        <f>AQ23+AR23+AS23+AT23</f>
        <v>0.75</v>
      </c>
      <c r="AQ23" s="38">
        <v>0.25</v>
      </c>
      <c r="AR23" s="38">
        <v>0.25</v>
      </c>
      <c r="AS23" s="38">
        <v>0</v>
      </c>
      <c r="AT23" s="38">
        <v>0.25</v>
      </c>
      <c r="AU23" s="15"/>
      <c r="AV23" s="15"/>
      <c r="AW23" s="65"/>
      <c r="AX23" s="65"/>
      <c r="AY23" s="65"/>
      <c r="AZ23" s="65"/>
      <c r="BA23" s="15"/>
      <c r="BB23" s="15"/>
      <c r="BC23" s="65"/>
      <c r="BD23" s="65"/>
      <c r="BE23" s="65"/>
      <c r="BF23" s="65"/>
      <c r="BG23" s="41"/>
      <c r="BH23" s="41"/>
      <c r="BI23" s="41"/>
      <c r="BJ23" s="41"/>
      <c r="BK23" s="41"/>
      <c r="BL23" s="41"/>
      <c r="BM23" s="45">
        <f>1/1</f>
        <v>1</v>
      </c>
      <c r="BN23" s="38">
        <f>BO23+BP23+BQ23+BR23</f>
        <v>0.75</v>
      </c>
      <c r="BO23" s="45">
        <v>0.25</v>
      </c>
      <c r="BP23" s="45">
        <v>0.25</v>
      </c>
      <c r="BQ23" s="45">
        <v>0</v>
      </c>
      <c r="BR23" s="45">
        <v>0.25</v>
      </c>
      <c r="BS23" s="45"/>
      <c r="BT23" s="12"/>
      <c r="BU23" s="45"/>
      <c r="BV23" s="45"/>
      <c r="BW23" s="45"/>
      <c r="BX23" s="45"/>
      <c r="BY23" s="12"/>
      <c r="BZ23" s="12"/>
      <c r="CA23" s="45"/>
      <c r="CB23" s="45"/>
      <c r="CC23" s="45"/>
      <c r="CD23" s="45"/>
      <c r="CE23" s="41"/>
      <c r="CF23" s="41"/>
      <c r="CG23" s="41"/>
      <c r="CH23" s="41"/>
      <c r="CI23" s="41"/>
      <c r="CJ23" s="41"/>
      <c r="CK23" s="45">
        <f>(BM23)/1</f>
        <v>1</v>
      </c>
      <c r="CL23" s="45">
        <f t="shared" si="6"/>
        <v>1</v>
      </c>
      <c r="CM23" s="41"/>
    </row>
    <row r="24" spans="1:91" s="58" customFormat="1" ht="78" hidden="1" customHeight="1" x14ac:dyDescent="0.25">
      <c r="A24" s="110"/>
      <c r="B24" s="168"/>
      <c r="C24" s="168"/>
      <c r="D24" s="170"/>
      <c r="E24" s="172"/>
      <c r="F24" s="174"/>
      <c r="G24" s="165"/>
      <c r="H24" s="110"/>
      <c r="I24" s="125"/>
      <c r="J24" s="163"/>
      <c r="K24" s="36" t="s">
        <v>433</v>
      </c>
      <c r="L24" s="52" t="s">
        <v>71</v>
      </c>
      <c r="M24" s="122"/>
      <c r="N24" s="47" t="s">
        <v>175</v>
      </c>
      <c r="O24" s="66">
        <v>8.3299999999999999E-2</v>
      </c>
      <c r="P24" s="47" t="s">
        <v>176</v>
      </c>
      <c r="Q24" s="36" t="s">
        <v>74</v>
      </c>
      <c r="R24" s="36" t="s">
        <v>74</v>
      </c>
      <c r="S24" s="47" t="s">
        <v>177</v>
      </c>
      <c r="T24" s="59" t="s">
        <v>76</v>
      </c>
      <c r="U24" s="47" t="s">
        <v>178</v>
      </c>
      <c r="V24" s="52" t="s">
        <v>78</v>
      </c>
      <c r="W24" s="52" t="s">
        <v>107</v>
      </c>
      <c r="X24" s="55" t="s">
        <v>80</v>
      </c>
      <c r="Y24" s="36" t="s">
        <v>74</v>
      </c>
      <c r="Z24" s="36" t="s">
        <v>74</v>
      </c>
      <c r="AA24" s="55" t="s">
        <v>87</v>
      </c>
      <c r="AB24" s="38"/>
      <c r="AC24" s="38"/>
      <c r="AD24" s="38"/>
      <c r="AE24" s="38"/>
      <c r="AF24" s="38"/>
      <c r="AG24" s="38">
        <v>1</v>
      </c>
      <c r="AH24" s="38"/>
      <c r="AI24" s="38"/>
      <c r="AJ24" s="38"/>
      <c r="AK24" s="38"/>
      <c r="AL24" s="38"/>
      <c r="AM24" s="38">
        <v>1</v>
      </c>
      <c r="AN24" s="38">
        <v>1</v>
      </c>
      <c r="AO24" s="45"/>
      <c r="AP24" s="68"/>
      <c r="AQ24" s="68"/>
      <c r="AR24" s="68"/>
      <c r="AS24" s="68"/>
      <c r="AT24" s="68"/>
      <c r="AU24" s="82"/>
      <c r="AV24" s="68"/>
      <c r="AW24" s="68"/>
      <c r="AX24" s="68"/>
      <c r="AY24" s="68"/>
      <c r="AZ24" s="45"/>
      <c r="BA24" s="41"/>
      <c r="BB24" s="41"/>
      <c r="BC24" s="41"/>
      <c r="BD24" s="41"/>
      <c r="BE24" s="41"/>
      <c r="BF24" s="41"/>
      <c r="BG24" s="41"/>
      <c r="BH24" s="41"/>
      <c r="BI24" s="41"/>
      <c r="BJ24" s="41"/>
      <c r="BK24" s="41"/>
      <c r="BL24" s="41"/>
      <c r="BM24" s="45"/>
      <c r="BN24" s="12"/>
      <c r="BO24" s="17"/>
      <c r="BP24" s="17"/>
      <c r="BQ24" s="17"/>
      <c r="BR24" s="17"/>
      <c r="BS24" s="82"/>
      <c r="BT24" s="12"/>
      <c r="BU24" s="45"/>
      <c r="BV24" s="45"/>
      <c r="BW24" s="45"/>
      <c r="BX24" s="45"/>
      <c r="BY24" s="36"/>
      <c r="BZ24" s="41"/>
      <c r="CA24" s="41"/>
      <c r="CB24" s="41"/>
      <c r="CC24" s="41"/>
      <c r="CD24" s="41"/>
      <c r="CE24" s="41"/>
      <c r="CF24" s="41"/>
      <c r="CG24" s="41"/>
      <c r="CH24" s="41"/>
      <c r="CI24" s="41"/>
      <c r="CJ24" s="41"/>
      <c r="CK24" s="66"/>
      <c r="CL24" s="66"/>
      <c r="CM24" s="41"/>
    </row>
    <row r="25" spans="1:91" s="58" customFormat="1" ht="78" hidden="1" customHeight="1" x14ac:dyDescent="0.25">
      <c r="A25" s="110"/>
      <c r="B25" s="168"/>
      <c r="C25" s="168"/>
      <c r="D25" s="170"/>
      <c r="E25" s="172"/>
      <c r="F25" s="174"/>
      <c r="G25" s="165"/>
      <c r="H25" s="110"/>
      <c r="I25" s="125"/>
      <c r="J25" s="163"/>
      <c r="K25" s="36" t="s">
        <v>434</v>
      </c>
      <c r="L25" s="52" t="s">
        <v>71</v>
      </c>
      <c r="M25" s="122"/>
      <c r="N25" s="47" t="s">
        <v>179</v>
      </c>
      <c r="O25" s="66">
        <v>8.3299999999999999E-2</v>
      </c>
      <c r="P25" s="47" t="s">
        <v>180</v>
      </c>
      <c r="Q25" s="36" t="s">
        <v>74</v>
      </c>
      <c r="R25" s="36" t="s">
        <v>74</v>
      </c>
      <c r="S25" s="47" t="s">
        <v>459</v>
      </c>
      <c r="T25" s="59" t="s">
        <v>76</v>
      </c>
      <c r="U25" s="47" t="s">
        <v>181</v>
      </c>
      <c r="V25" s="52" t="s">
        <v>78</v>
      </c>
      <c r="W25" s="52" t="s">
        <v>166</v>
      </c>
      <c r="X25" s="55" t="s">
        <v>80</v>
      </c>
      <c r="Y25" s="36" t="s">
        <v>74</v>
      </c>
      <c r="Z25" s="36" t="s">
        <v>74</v>
      </c>
      <c r="AA25" s="55" t="s">
        <v>108</v>
      </c>
      <c r="AB25" s="38">
        <v>1</v>
      </c>
      <c r="AC25" s="38">
        <v>1</v>
      </c>
      <c r="AD25" s="38">
        <v>1</v>
      </c>
      <c r="AE25" s="38">
        <v>1</v>
      </c>
      <c r="AF25" s="38">
        <v>1</v>
      </c>
      <c r="AG25" s="38">
        <v>1</v>
      </c>
      <c r="AH25" s="38">
        <v>1</v>
      </c>
      <c r="AI25" s="38">
        <v>1</v>
      </c>
      <c r="AJ25" s="38">
        <v>1</v>
      </c>
      <c r="AK25" s="38">
        <v>1</v>
      </c>
      <c r="AL25" s="38">
        <v>1</v>
      </c>
      <c r="AM25" s="38">
        <v>1</v>
      </c>
      <c r="AN25" s="38">
        <v>1</v>
      </c>
      <c r="AO25" s="18">
        <f>(17+17+20)/(17+18+21)</f>
        <v>0.9642857142857143</v>
      </c>
      <c r="AP25" s="14">
        <f>AQ25+AR25+AS25+AT25</f>
        <v>1</v>
      </c>
      <c r="AQ25" s="14">
        <v>0.25</v>
      </c>
      <c r="AR25" s="14">
        <v>0.25</v>
      </c>
      <c r="AS25" s="14">
        <v>0.25</v>
      </c>
      <c r="AT25" s="14">
        <v>0.25</v>
      </c>
      <c r="AU25" s="23"/>
      <c r="AV25" s="65"/>
      <c r="AW25" s="65"/>
      <c r="AX25" s="65"/>
      <c r="AY25" s="65"/>
      <c r="AZ25" s="65"/>
      <c r="BA25" s="23"/>
      <c r="BB25" s="15"/>
      <c r="BC25" s="15"/>
      <c r="BD25" s="15"/>
      <c r="BE25" s="15"/>
      <c r="BF25" s="15"/>
      <c r="BG25" s="23"/>
      <c r="BH25" s="15"/>
      <c r="BI25" s="15"/>
      <c r="BJ25" s="15"/>
      <c r="BK25" s="15"/>
      <c r="BL25" s="15"/>
      <c r="BM25" s="18">
        <f>(17+17+20)/(17+18+21)</f>
        <v>0.9642857142857143</v>
      </c>
      <c r="BN25" s="12">
        <f>BO25+BP25+BQ25+BR25</f>
        <v>1</v>
      </c>
      <c r="BO25" s="17">
        <f t="shared" ref="BO25:BR26" si="7">(25%+25%+25%)/3</f>
        <v>0.25</v>
      </c>
      <c r="BP25" s="17">
        <f t="shared" si="7"/>
        <v>0.25</v>
      </c>
      <c r="BQ25" s="17">
        <f t="shared" si="7"/>
        <v>0.25</v>
      </c>
      <c r="BR25" s="17">
        <f t="shared" si="7"/>
        <v>0.25</v>
      </c>
      <c r="BS25" s="23"/>
      <c r="BT25" s="12"/>
      <c r="BU25" s="17"/>
      <c r="BV25" s="17"/>
      <c r="BW25" s="17"/>
      <c r="BX25" s="17"/>
      <c r="BY25" s="23"/>
      <c r="BZ25" s="15"/>
      <c r="CA25" s="68"/>
      <c r="CB25" s="15"/>
      <c r="CC25" s="68"/>
      <c r="CD25" s="68"/>
      <c r="CE25" s="23"/>
      <c r="CF25" s="15"/>
      <c r="CG25" s="15"/>
      <c r="CH25" s="15"/>
      <c r="CI25" s="15"/>
      <c r="CJ25" s="15"/>
      <c r="CK25" s="66">
        <f>(BM25)/1</f>
        <v>0.9642857142857143</v>
      </c>
      <c r="CL25" s="66">
        <f t="shared" ref="CL25:CL26" si="8">CK25</f>
        <v>0.9642857142857143</v>
      </c>
      <c r="CM25" s="41"/>
    </row>
    <row r="26" spans="1:91" s="58" customFormat="1" ht="78" hidden="1" customHeight="1" x14ac:dyDescent="0.25">
      <c r="A26" s="110"/>
      <c r="B26" s="168"/>
      <c r="C26" s="168"/>
      <c r="D26" s="170"/>
      <c r="E26" s="172"/>
      <c r="F26" s="174"/>
      <c r="G26" s="165"/>
      <c r="H26" s="110"/>
      <c r="I26" s="125"/>
      <c r="J26" s="163"/>
      <c r="K26" s="36" t="s">
        <v>434</v>
      </c>
      <c r="L26" s="52" t="s">
        <v>71</v>
      </c>
      <c r="M26" s="122"/>
      <c r="N26" s="47" t="s">
        <v>182</v>
      </c>
      <c r="O26" s="66">
        <v>8.3299999999999999E-2</v>
      </c>
      <c r="P26" s="47" t="s">
        <v>183</v>
      </c>
      <c r="Q26" s="36" t="s">
        <v>74</v>
      </c>
      <c r="R26" s="36" t="s">
        <v>74</v>
      </c>
      <c r="S26" s="47" t="s">
        <v>184</v>
      </c>
      <c r="T26" s="59" t="s">
        <v>76</v>
      </c>
      <c r="U26" s="47" t="s">
        <v>185</v>
      </c>
      <c r="V26" s="52" t="s">
        <v>148</v>
      </c>
      <c r="W26" s="52" t="s">
        <v>166</v>
      </c>
      <c r="X26" s="55" t="s">
        <v>80</v>
      </c>
      <c r="Y26" s="36" t="s">
        <v>74</v>
      </c>
      <c r="Z26" s="36" t="s">
        <v>74</v>
      </c>
      <c r="AA26" s="55" t="s">
        <v>108</v>
      </c>
      <c r="AB26" s="38">
        <v>1</v>
      </c>
      <c r="AC26" s="38">
        <v>1</v>
      </c>
      <c r="AD26" s="38">
        <v>1</v>
      </c>
      <c r="AE26" s="38">
        <v>1</v>
      </c>
      <c r="AF26" s="38">
        <v>1</v>
      </c>
      <c r="AG26" s="38">
        <v>1</v>
      </c>
      <c r="AH26" s="38">
        <v>1</v>
      </c>
      <c r="AI26" s="38">
        <v>1</v>
      </c>
      <c r="AJ26" s="38">
        <v>1</v>
      </c>
      <c r="AK26" s="38">
        <v>1</v>
      </c>
      <c r="AL26" s="38">
        <v>1</v>
      </c>
      <c r="AM26" s="38">
        <v>1</v>
      </c>
      <c r="AN26" s="38">
        <v>1</v>
      </c>
      <c r="AO26" s="18">
        <f>(67+67+126)/(77+77+135)</f>
        <v>0.89965397923875434</v>
      </c>
      <c r="AP26" s="14">
        <f>AQ26+AR26+AS26+AT26</f>
        <v>1</v>
      </c>
      <c r="AQ26" s="14">
        <v>0.25</v>
      </c>
      <c r="AR26" s="14">
        <v>0.25</v>
      </c>
      <c r="AS26" s="14">
        <v>0.25</v>
      </c>
      <c r="AT26" s="14">
        <v>0.25</v>
      </c>
      <c r="AV26" s="65"/>
      <c r="AW26" s="65"/>
      <c r="AX26" s="65"/>
      <c r="AY26" s="65"/>
      <c r="AZ26" s="65"/>
      <c r="BA26" s="15"/>
      <c r="BB26" s="15"/>
      <c r="BC26" s="15"/>
      <c r="BD26" s="15"/>
      <c r="BE26" s="15"/>
      <c r="BF26" s="15"/>
      <c r="BG26" s="23"/>
      <c r="BH26" s="15"/>
      <c r="BI26" s="15"/>
      <c r="BJ26" s="15"/>
      <c r="BK26" s="15"/>
      <c r="BL26" s="15"/>
      <c r="BM26" s="18">
        <f>(67+67+126)/(77+77+135)</f>
        <v>0.89965397923875434</v>
      </c>
      <c r="BN26" s="12">
        <f>BO26+BP26+BQ26+BR26</f>
        <v>1</v>
      </c>
      <c r="BO26" s="17">
        <f t="shared" si="7"/>
        <v>0.25</v>
      </c>
      <c r="BP26" s="17">
        <f t="shared" si="7"/>
        <v>0.25</v>
      </c>
      <c r="BQ26" s="17">
        <f t="shared" si="7"/>
        <v>0.25</v>
      </c>
      <c r="BR26" s="17">
        <f t="shared" si="7"/>
        <v>0.25</v>
      </c>
      <c r="BS26" s="18"/>
      <c r="BT26" s="12"/>
      <c r="BU26" s="17"/>
      <c r="BV26" s="17"/>
      <c r="BW26" s="17"/>
      <c r="BX26" s="17"/>
      <c r="BY26" s="23"/>
      <c r="BZ26" s="15"/>
      <c r="CA26" s="68"/>
      <c r="CB26" s="15"/>
      <c r="CC26" s="68"/>
      <c r="CD26" s="68"/>
      <c r="CE26" s="23"/>
      <c r="CF26" s="15"/>
      <c r="CG26" s="15"/>
      <c r="CH26" s="15"/>
      <c r="CI26" s="15"/>
      <c r="CJ26" s="15"/>
      <c r="CK26" s="66">
        <f>(BM26)/1</f>
        <v>0.89965397923875434</v>
      </c>
      <c r="CL26" s="66">
        <f t="shared" si="8"/>
        <v>0.89965397923875434</v>
      </c>
      <c r="CM26" s="41"/>
    </row>
    <row r="27" spans="1:91" s="58" customFormat="1" ht="78" hidden="1" customHeight="1" x14ac:dyDescent="0.25">
      <c r="A27" s="110"/>
      <c r="B27" s="168"/>
      <c r="C27" s="168"/>
      <c r="D27" s="170"/>
      <c r="E27" s="172"/>
      <c r="F27" s="174"/>
      <c r="G27" s="165"/>
      <c r="H27" s="110"/>
      <c r="I27" s="125"/>
      <c r="J27" s="163"/>
      <c r="K27" s="36" t="s">
        <v>434</v>
      </c>
      <c r="L27" s="52" t="s">
        <v>71</v>
      </c>
      <c r="M27" s="122"/>
      <c r="N27" s="47" t="s">
        <v>186</v>
      </c>
      <c r="O27" s="66">
        <v>8.3299999999999999E-2</v>
      </c>
      <c r="P27" s="47" t="s">
        <v>187</v>
      </c>
      <c r="Q27" s="36" t="s">
        <v>74</v>
      </c>
      <c r="R27" s="36" t="s">
        <v>74</v>
      </c>
      <c r="S27" s="47" t="s">
        <v>188</v>
      </c>
      <c r="T27" s="52" t="s">
        <v>76</v>
      </c>
      <c r="U27" s="47" t="s">
        <v>189</v>
      </c>
      <c r="V27" s="52" t="s">
        <v>78</v>
      </c>
      <c r="W27" s="52" t="s">
        <v>166</v>
      </c>
      <c r="X27" s="55" t="s">
        <v>80</v>
      </c>
      <c r="Y27" s="36" t="s">
        <v>74</v>
      </c>
      <c r="Z27" s="36" t="s">
        <v>74</v>
      </c>
      <c r="AA27" s="55" t="s">
        <v>81</v>
      </c>
      <c r="AB27" s="24"/>
      <c r="AC27" s="24"/>
      <c r="AD27" s="14">
        <v>1</v>
      </c>
      <c r="AE27" s="24"/>
      <c r="AF27" s="24"/>
      <c r="AG27" s="14">
        <v>1</v>
      </c>
      <c r="AH27" s="24"/>
      <c r="AI27" s="24"/>
      <c r="AJ27" s="14">
        <v>1</v>
      </c>
      <c r="AK27" s="24"/>
      <c r="AL27" s="24"/>
      <c r="AM27" s="14">
        <v>1</v>
      </c>
      <c r="AN27" s="21">
        <v>1</v>
      </c>
      <c r="AO27" s="51">
        <f>621/621</f>
        <v>1</v>
      </c>
      <c r="AP27" s="14">
        <f>AQ27+AR27+AS27+AT27</f>
        <v>0.75</v>
      </c>
      <c r="AQ27" s="14">
        <v>0.25</v>
      </c>
      <c r="AR27" s="14">
        <v>0.25</v>
      </c>
      <c r="AS27" s="14">
        <v>0</v>
      </c>
      <c r="AT27" s="14">
        <v>0.25</v>
      </c>
      <c r="AU27" s="15"/>
      <c r="AV27" s="65"/>
      <c r="AW27" s="65"/>
      <c r="AX27" s="65"/>
      <c r="AY27" s="65"/>
      <c r="AZ27" s="65"/>
      <c r="BA27" s="45"/>
      <c r="BB27" s="15"/>
      <c r="BC27" s="15"/>
      <c r="BD27" s="15"/>
      <c r="BE27" s="15"/>
      <c r="BF27" s="15"/>
      <c r="BG27" s="45"/>
      <c r="BH27" s="15"/>
      <c r="BI27" s="15"/>
      <c r="BJ27" s="15"/>
      <c r="BK27" s="15"/>
      <c r="BL27" s="15"/>
      <c r="BM27" s="51">
        <f>621/621</f>
        <v>1</v>
      </c>
      <c r="BN27" s="14">
        <f>BO27+BP27+BQ27+BR27</f>
        <v>0.75</v>
      </c>
      <c r="BO27" s="14">
        <v>0.25</v>
      </c>
      <c r="BP27" s="14">
        <v>0.25</v>
      </c>
      <c r="BQ27" s="14">
        <v>0</v>
      </c>
      <c r="BR27" s="14">
        <v>0.25</v>
      </c>
      <c r="BS27" s="12"/>
      <c r="BT27" s="12"/>
      <c r="BU27" s="45"/>
      <c r="BV27" s="45"/>
      <c r="BW27" s="45"/>
      <c r="BX27" s="45"/>
      <c r="BY27" s="15"/>
      <c r="BZ27" s="15"/>
      <c r="CA27" s="45"/>
      <c r="CB27" s="45"/>
      <c r="CC27" s="45"/>
      <c r="CD27" s="45"/>
      <c r="CE27" s="15"/>
      <c r="CF27" s="15"/>
      <c r="CG27" s="15"/>
      <c r="CH27" s="15"/>
      <c r="CI27" s="15"/>
      <c r="CJ27" s="15"/>
      <c r="CK27" s="48">
        <f>(BM27)/1</f>
        <v>1</v>
      </c>
      <c r="CL27" s="45">
        <f>CK27</f>
        <v>1</v>
      </c>
      <c r="CM27" s="41"/>
    </row>
    <row r="28" spans="1:91" s="58" customFormat="1" ht="78" hidden="1" customHeight="1" x14ac:dyDescent="0.25">
      <c r="A28" s="110"/>
      <c r="B28" s="168"/>
      <c r="C28" s="168"/>
      <c r="D28" s="170"/>
      <c r="E28" s="172"/>
      <c r="F28" s="174"/>
      <c r="G28" s="165"/>
      <c r="H28" s="110"/>
      <c r="I28" s="125"/>
      <c r="J28" s="163"/>
      <c r="K28" s="36" t="s">
        <v>435</v>
      </c>
      <c r="L28" s="52" t="s">
        <v>71</v>
      </c>
      <c r="M28" s="122"/>
      <c r="N28" s="47" t="s">
        <v>190</v>
      </c>
      <c r="O28" s="66">
        <v>8.3299999999999999E-2</v>
      </c>
      <c r="P28" s="47" t="s">
        <v>191</v>
      </c>
      <c r="Q28" s="36" t="s">
        <v>74</v>
      </c>
      <c r="R28" s="36" t="s">
        <v>74</v>
      </c>
      <c r="S28" s="47" t="s">
        <v>192</v>
      </c>
      <c r="T28" s="52" t="s">
        <v>76</v>
      </c>
      <c r="U28" s="47" t="s">
        <v>193</v>
      </c>
      <c r="V28" s="52" t="s">
        <v>78</v>
      </c>
      <c r="W28" s="52" t="s">
        <v>113</v>
      </c>
      <c r="X28" s="55" t="s">
        <v>80</v>
      </c>
      <c r="Y28" s="36" t="s">
        <v>74</v>
      </c>
      <c r="Z28" s="36" t="s">
        <v>74</v>
      </c>
      <c r="AA28" s="55" t="s">
        <v>81</v>
      </c>
      <c r="AB28" s="41"/>
      <c r="AC28" s="41"/>
      <c r="AD28" s="14">
        <v>1</v>
      </c>
      <c r="AE28" s="24"/>
      <c r="AF28" s="24"/>
      <c r="AG28" s="14">
        <v>1</v>
      </c>
      <c r="AH28" s="24"/>
      <c r="AI28" s="24"/>
      <c r="AJ28" s="14">
        <v>1</v>
      </c>
      <c r="AK28" s="24"/>
      <c r="AL28" s="24"/>
      <c r="AM28" s="14">
        <v>1</v>
      </c>
      <c r="AN28" s="21">
        <v>1</v>
      </c>
      <c r="AO28" s="22">
        <f>47/161</f>
        <v>0.29192546583850931</v>
      </c>
      <c r="AP28" s="14">
        <f>AQ28+AR28+AS28+AT28</f>
        <v>0.75</v>
      </c>
      <c r="AQ28" s="14">
        <v>0.25</v>
      </c>
      <c r="AR28" s="14">
        <v>0.25</v>
      </c>
      <c r="AS28" s="14">
        <v>0</v>
      </c>
      <c r="AT28" s="14">
        <v>0.25</v>
      </c>
      <c r="AU28" s="66"/>
      <c r="AV28" s="57"/>
      <c r="AW28" s="57"/>
      <c r="AX28" s="57"/>
      <c r="AY28" s="57"/>
      <c r="AZ28" s="57"/>
      <c r="BA28" s="45"/>
      <c r="BB28" s="57"/>
      <c r="BC28" s="57"/>
      <c r="BD28" s="57"/>
      <c r="BE28" s="57"/>
      <c r="BF28" s="57"/>
      <c r="BG28" s="41"/>
      <c r="BH28" s="41"/>
      <c r="BI28" s="41"/>
      <c r="BJ28" s="41"/>
      <c r="BK28" s="41"/>
      <c r="BL28" s="41"/>
      <c r="BM28" s="66">
        <f>47/161</f>
        <v>0.29192546583850931</v>
      </c>
      <c r="BN28" s="45">
        <f>BO28+BP28+BQ28+BR28</f>
        <v>0.75</v>
      </c>
      <c r="BO28" s="14">
        <v>0.25</v>
      </c>
      <c r="BP28" s="14">
        <v>0.25</v>
      </c>
      <c r="BQ28" s="14">
        <v>0</v>
      </c>
      <c r="BR28" s="14">
        <v>0.25</v>
      </c>
      <c r="BS28" s="18"/>
      <c r="BT28" s="12"/>
      <c r="BU28" s="45"/>
      <c r="BV28" s="45"/>
      <c r="BW28" s="45"/>
      <c r="BX28" s="45"/>
      <c r="BY28" s="12"/>
      <c r="BZ28" s="12"/>
      <c r="CA28" s="68"/>
      <c r="CB28" s="68"/>
      <c r="CC28" s="68"/>
      <c r="CD28" s="68"/>
      <c r="CE28" s="41"/>
      <c r="CF28" s="41"/>
      <c r="CG28" s="41"/>
      <c r="CH28" s="41"/>
      <c r="CI28" s="41"/>
      <c r="CJ28" s="41"/>
      <c r="CK28" s="18">
        <f>(BM28)/1</f>
        <v>0.29192546583850931</v>
      </c>
      <c r="CL28" s="66">
        <f>CK28</f>
        <v>0.29192546583850931</v>
      </c>
      <c r="CM28" s="41"/>
    </row>
    <row r="29" spans="1:91" s="58" customFormat="1" ht="78" hidden="1" customHeight="1" x14ac:dyDescent="0.25">
      <c r="A29" s="110"/>
      <c r="B29" s="168"/>
      <c r="C29" s="168"/>
      <c r="D29" s="170"/>
      <c r="E29" s="172"/>
      <c r="F29" s="174"/>
      <c r="G29" s="165"/>
      <c r="H29" s="110"/>
      <c r="I29" s="125"/>
      <c r="J29" s="163"/>
      <c r="K29" s="36" t="s">
        <v>436</v>
      </c>
      <c r="L29" s="36" t="s">
        <v>118</v>
      </c>
      <c r="M29" s="122"/>
      <c r="N29" s="47" t="s">
        <v>194</v>
      </c>
      <c r="O29" s="66">
        <v>8.3299999999999999E-2</v>
      </c>
      <c r="P29" s="47" t="s">
        <v>195</v>
      </c>
      <c r="Q29" s="36" t="s">
        <v>74</v>
      </c>
      <c r="R29" s="36" t="s">
        <v>74</v>
      </c>
      <c r="S29" s="47" t="s">
        <v>196</v>
      </c>
      <c r="T29" s="52" t="s">
        <v>76</v>
      </c>
      <c r="U29" s="47" t="s">
        <v>197</v>
      </c>
      <c r="V29" s="52" t="s">
        <v>78</v>
      </c>
      <c r="W29" s="52" t="s">
        <v>198</v>
      </c>
      <c r="X29" s="55" t="s">
        <v>80</v>
      </c>
      <c r="Y29" s="36" t="s">
        <v>74</v>
      </c>
      <c r="Z29" s="36" t="s">
        <v>74</v>
      </c>
      <c r="AA29" s="55" t="s">
        <v>133</v>
      </c>
      <c r="AB29" s="38"/>
      <c r="AC29" s="38"/>
      <c r="AD29" s="20"/>
      <c r="AE29" s="38"/>
      <c r="AF29" s="38"/>
      <c r="AG29" s="38"/>
      <c r="AH29" s="38"/>
      <c r="AI29" s="38"/>
      <c r="AJ29" s="14"/>
      <c r="AK29" s="38"/>
      <c r="AL29" s="38"/>
      <c r="AM29" s="14">
        <v>1</v>
      </c>
      <c r="AN29" s="14">
        <v>1</v>
      </c>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row>
    <row r="30" spans="1:91" s="58" customFormat="1" ht="78" hidden="1" customHeight="1" x14ac:dyDescent="0.25">
      <c r="A30" s="110"/>
      <c r="B30" s="168"/>
      <c r="C30" s="168"/>
      <c r="D30" s="170"/>
      <c r="E30" s="172"/>
      <c r="F30" s="174"/>
      <c r="G30" s="165"/>
      <c r="H30" s="110"/>
      <c r="I30" s="125"/>
      <c r="J30" s="163"/>
      <c r="K30" s="36" t="s">
        <v>437</v>
      </c>
      <c r="L30" s="52" t="s">
        <v>71</v>
      </c>
      <c r="M30" s="122"/>
      <c r="N30" s="47" t="s">
        <v>199</v>
      </c>
      <c r="O30" s="66">
        <v>8.3299999999999999E-2</v>
      </c>
      <c r="P30" s="47" t="s">
        <v>200</v>
      </c>
      <c r="Q30" s="36" t="s">
        <v>74</v>
      </c>
      <c r="R30" s="36" t="s">
        <v>74</v>
      </c>
      <c r="S30" s="47" t="s">
        <v>201</v>
      </c>
      <c r="T30" s="59" t="s">
        <v>85</v>
      </c>
      <c r="U30" s="47" t="s">
        <v>201</v>
      </c>
      <c r="V30" s="52" t="s">
        <v>29</v>
      </c>
      <c r="W30" s="52" t="s">
        <v>202</v>
      </c>
      <c r="X30" s="55" t="s">
        <v>80</v>
      </c>
      <c r="Y30" s="36" t="s">
        <v>74</v>
      </c>
      <c r="Z30" s="36" t="s">
        <v>74</v>
      </c>
      <c r="AA30" s="55" t="s">
        <v>133</v>
      </c>
      <c r="AB30" s="38"/>
      <c r="AC30" s="38"/>
      <c r="AD30" s="20"/>
      <c r="AE30" s="38"/>
      <c r="AF30" s="38"/>
      <c r="AG30" s="38"/>
      <c r="AH30" s="38"/>
      <c r="AI30" s="38"/>
      <c r="AJ30" s="14"/>
      <c r="AK30" s="38"/>
      <c r="AL30" s="38"/>
      <c r="AM30" s="20">
        <v>1</v>
      </c>
      <c r="AN30" s="20">
        <v>1</v>
      </c>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row>
    <row r="31" spans="1:91" s="58" customFormat="1" ht="78" hidden="1" customHeight="1" x14ac:dyDescent="0.25">
      <c r="A31" s="110"/>
      <c r="B31" s="168"/>
      <c r="C31" s="168"/>
      <c r="D31" s="170"/>
      <c r="E31" s="172"/>
      <c r="F31" s="174"/>
      <c r="G31" s="165"/>
      <c r="H31" s="110"/>
      <c r="I31" s="125"/>
      <c r="J31" s="163"/>
      <c r="K31" s="36" t="s">
        <v>438</v>
      </c>
      <c r="L31" s="52" t="s">
        <v>71</v>
      </c>
      <c r="M31" s="122"/>
      <c r="N31" s="41" t="s">
        <v>203</v>
      </c>
      <c r="O31" s="66">
        <v>8.3299999999999999E-2</v>
      </c>
      <c r="P31" s="41" t="s">
        <v>204</v>
      </c>
      <c r="Q31" s="36" t="s">
        <v>74</v>
      </c>
      <c r="R31" s="36" t="s">
        <v>74</v>
      </c>
      <c r="S31" s="47" t="s">
        <v>204</v>
      </c>
      <c r="T31" s="59" t="s">
        <v>76</v>
      </c>
      <c r="U31" s="47" t="s">
        <v>205</v>
      </c>
      <c r="V31" s="52" t="s">
        <v>148</v>
      </c>
      <c r="W31" s="52" t="s">
        <v>206</v>
      </c>
      <c r="X31" s="55" t="s">
        <v>80</v>
      </c>
      <c r="Y31" s="36" t="s">
        <v>74</v>
      </c>
      <c r="Z31" s="36" t="s">
        <v>74</v>
      </c>
      <c r="AA31" s="36" t="s">
        <v>87</v>
      </c>
      <c r="AB31" s="41"/>
      <c r="AC31" s="41"/>
      <c r="AD31" s="41"/>
      <c r="AE31" s="41"/>
      <c r="AF31" s="41"/>
      <c r="AG31" s="44">
        <v>0.5</v>
      </c>
      <c r="AH31" s="44"/>
      <c r="AI31" s="41"/>
      <c r="AJ31" s="41"/>
      <c r="AK31" s="41"/>
      <c r="AL31" s="41"/>
      <c r="AM31" s="45">
        <v>0.5</v>
      </c>
      <c r="AN31" s="45">
        <v>1</v>
      </c>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row>
    <row r="32" spans="1:91" s="58" customFormat="1" ht="78" hidden="1" customHeight="1" x14ac:dyDescent="0.25">
      <c r="A32" s="110"/>
      <c r="B32" s="168"/>
      <c r="C32" s="168"/>
      <c r="D32" s="170"/>
      <c r="E32" s="172"/>
      <c r="F32" s="174"/>
      <c r="G32" s="165"/>
      <c r="H32" s="110"/>
      <c r="I32" s="125"/>
      <c r="J32" s="163"/>
      <c r="K32" s="36" t="s">
        <v>434</v>
      </c>
      <c r="L32" s="52" t="s">
        <v>71</v>
      </c>
      <c r="M32" s="122"/>
      <c r="N32" s="47" t="s">
        <v>207</v>
      </c>
      <c r="O32" s="66">
        <v>8.3299999999999999E-2</v>
      </c>
      <c r="P32" s="49" t="s">
        <v>208</v>
      </c>
      <c r="Q32" s="83"/>
      <c r="R32" s="84"/>
      <c r="S32" s="49" t="s">
        <v>209</v>
      </c>
      <c r="T32" s="52" t="s">
        <v>76</v>
      </c>
      <c r="U32" s="47" t="s">
        <v>210</v>
      </c>
      <c r="V32" s="52" t="s">
        <v>148</v>
      </c>
      <c r="W32" s="52" t="s">
        <v>166</v>
      </c>
      <c r="X32" s="55" t="s">
        <v>80</v>
      </c>
      <c r="Y32" s="36" t="s">
        <v>74</v>
      </c>
      <c r="Z32" s="36" t="s">
        <v>74</v>
      </c>
      <c r="AA32" s="55" t="s">
        <v>81</v>
      </c>
      <c r="AB32" s="20"/>
      <c r="AC32" s="20"/>
      <c r="AD32" s="14">
        <v>1</v>
      </c>
      <c r="AE32" s="20"/>
      <c r="AF32" s="20"/>
      <c r="AG32" s="14">
        <v>1</v>
      </c>
      <c r="AH32" s="20"/>
      <c r="AI32" s="20"/>
      <c r="AJ32" s="14">
        <v>1</v>
      </c>
      <c r="AK32" s="20"/>
      <c r="AL32" s="20"/>
      <c r="AM32" s="14">
        <v>1</v>
      </c>
      <c r="AN32" s="21">
        <v>1</v>
      </c>
      <c r="AO32" s="23">
        <f>5/6</f>
        <v>0.83333333333333337</v>
      </c>
      <c r="AP32" s="14">
        <f>AQ32+AR32+AS32+AT32</f>
        <v>0.75</v>
      </c>
      <c r="AQ32" s="14">
        <v>0.25</v>
      </c>
      <c r="AR32" s="14">
        <v>0.25</v>
      </c>
      <c r="AS32" s="14">
        <v>0</v>
      </c>
      <c r="AT32" s="14">
        <v>0.25</v>
      </c>
      <c r="AU32" s="15"/>
      <c r="AV32" s="65"/>
      <c r="AW32" s="65"/>
      <c r="AX32" s="65"/>
      <c r="AY32" s="65"/>
      <c r="AZ32" s="65"/>
      <c r="BA32" s="45"/>
      <c r="BB32" s="15"/>
      <c r="BC32" s="15"/>
      <c r="BD32" s="15"/>
      <c r="BE32" s="15"/>
      <c r="BF32" s="15"/>
      <c r="BG32" s="45"/>
      <c r="BH32" s="15"/>
      <c r="BI32" s="15"/>
      <c r="BJ32" s="15"/>
      <c r="BK32" s="15"/>
      <c r="BL32" s="15"/>
      <c r="BM32" s="23">
        <f>5/6</f>
        <v>0.83333333333333337</v>
      </c>
      <c r="BN32" s="14">
        <f>BO32+BP32+BQ32+BR32</f>
        <v>0.75</v>
      </c>
      <c r="BO32" s="14">
        <v>0.25</v>
      </c>
      <c r="BP32" s="14">
        <v>0.25</v>
      </c>
      <c r="BQ32" s="14">
        <v>0</v>
      </c>
      <c r="BR32" s="14">
        <v>0.25</v>
      </c>
      <c r="BS32" s="12"/>
      <c r="BT32" s="12"/>
      <c r="BU32" s="45"/>
      <c r="BV32" s="45"/>
      <c r="BW32" s="45"/>
      <c r="BX32" s="45"/>
      <c r="BY32" s="15"/>
      <c r="BZ32" s="15"/>
      <c r="CA32" s="45"/>
      <c r="CB32" s="45"/>
      <c r="CC32" s="45"/>
      <c r="CD32" s="45"/>
      <c r="CE32" s="15"/>
      <c r="CF32" s="15"/>
      <c r="CG32" s="15"/>
      <c r="CH32" s="15"/>
      <c r="CI32" s="15"/>
      <c r="CJ32" s="15"/>
      <c r="CK32" s="18">
        <f>(BM32)/1</f>
        <v>0.83333333333333337</v>
      </c>
      <c r="CL32" s="66">
        <f>CK32</f>
        <v>0.83333333333333337</v>
      </c>
      <c r="CM32" s="41"/>
    </row>
    <row r="33" spans="1:91" s="58" customFormat="1" ht="78" hidden="1" customHeight="1" x14ac:dyDescent="0.25">
      <c r="A33" s="110"/>
      <c r="B33" s="168"/>
      <c r="C33" s="168"/>
      <c r="D33" s="170"/>
      <c r="E33" s="172"/>
      <c r="F33" s="174"/>
      <c r="G33" s="165"/>
      <c r="H33" s="110"/>
      <c r="I33" s="125"/>
      <c r="J33" s="163"/>
      <c r="K33" s="36" t="s">
        <v>434</v>
      </c>
      <c r="L33" s="52" t="s">
        <v>71</v>
      </c>
      <c r="M33" s="122"/>
      <c r="N33" s="47" t="s">
        <v>211</v>
      </c>
      <c r="O33" s="66">
        <v>8.3299999999999999E-2</v>
      </c>
      <c r="P33" s="49" t="s">
        <v>212</v>
      </c>
      <c r="Q33" s="85">
        <v>1692500000</v>
      </c>
      <c r="R33" s="84" t="s">
        <v>213</v>
      </c>
      <c r="S33" s="49" t="s">
        <v>214</v>
      </c>
      <c r="T33" s="52" t="s">
        <v>76</v>
      </c>
      <c r="U33" s="49" t="s">
        <v>215</v>
      </c>
      <c r="V33" s="52" t="s">
        <v>148</v>
      </c>
      <c r="W33" s="52" t="s">
        <v>166</v>
      </c>
      <c r="X33" s="55" t="s">
        <v>80</v>
      </c>
      <c r="Y33" s="85">
        <v>1692500000</v>
      </c>
      <c r="Z33" s="84" t="s">
        <v>213</v>
      </c>
      <c r="AA33" s="55" t="s">
        <v>87</v>
      </c>
      <c r="AB33" s="55"/>
      <c r="AC33" s="55"/>
      <c r="AD33" s="38"/>
      <c r="AE33" s="55"/>
      <c r="AF33" s="55"/>
      <c r="AG33" s="38">
        <v>1</v>
      </c>
      <c r="AH33" s="55"/>
      <c r="AI33" s="55"/>
      <c r="AJ33" s="38"/>
      <c r="AK33" s="55"/>
      <c r="AL33" s="55"/>
      <c r="AM33" s="38">
        <v>1</v>
      </c>
      <c r="AN33" s="56">
        <v>1</v>
      </c>
      <c r="AO33" s="41"/>
      <c r="AP33" s="41"/>
      <c r="AQ33" s="41"/>
      <c r="AR33" s="41"/>
      <c r="AS33" s="41"/>
      <c r="AT33" s="41"/>
      <c r="AU33" s="18"/>
      <c r="AV33" s="65"/>
      <c r="AW33" s="65"/>
      <c r="AX33" s="65"/>
      <c r="AY33" s="65"/>
      <c r="AZ33" s="65"/>
      <c r="BA33" s="41"/>
      <c r="BB33" s="41"/>
      <c r="BC33" s="41"/>
      <c r="BD33" s="41"/>
      <c r="BE33" s="41"/>
      <c r="BF33" s="41"/>
      <c r="BG33" s="18"/>
      <c r="BH33" s="15"/>
      <c r="BI33" s="15"/>
      <c r="BJ33" s="15"/>
      <c r="BK33" s="15"/>
      <c r="BL33" s="15"/>
      <c r="BM33" s="41"/>
      <c r="BN33" s="41"/>
      <c r="BO33" s="41"/>
      <c r="BP33" s="41"/>
      <c r="BQ33" s="41"/>
      <c r="BR33" s="41"/>
      <c r="BS33" s="18"/>
      <c r="BT33" s="12"/>
      <c r="BU33" s="45"/>
      <c r="BV33" s="45"/>
      <c r="BW33" s="45"/>
      <c r="BX33" s="45"/>
      <c r="BY33" s="36"/>
      <c r="BZ33" s="41"/>
      <c r="CA33" s="41"/>
      <c r="CB33" s="41"/>
      <c r="CC33" s="41"/>
      <c r="CD33" s="41"/>
      <c r="CE33" s="18"/>
      <c r="CF33" s="12"/>
      <c r="CG33" s="15"/>
      <c r="CH33" s="15"/>
      <c r="CI33" s="15"/>
      <c r="CJ33" s="15"/>
      <c r="CK33" s="18"/>
      <c r="CL33" s="66"/>
      <c r="CM33" s="41"/>
    </row>
    <row r="34" spans="1:91" s="58" customFormat="1" ht="78" hidden="1" customHeight="1" x14ac:dyDescent="0.25">
      <c r="A34" s="110"/>
      <c r="B34" s="168"/>
      <c r="C34" s="168"/>
      <c r="D34" s="170"/>
      <c r="E34" s="172"/>
      <c r="F34" s="174"/>
      <c r="G34" s="166"/>
      <c r="H34" s="110"/>
      <c r="I34" s="126"/>
      <c r="J34" s="164"/>
      <c r="K34" s="36" t="s">
        <v>435</v>
      </c>
      <c r="L34" s="52" t="s">
        <v>71</v>
      </c>
      <c r="M34" s="123"/>
      <c r="N34" s="47" t="s">
        <v>216</v>
      </c>
      <c r="O34" s="66">
        <v>8.3299999999999999E-2</v>
      </c>
      <c r="P34" s="47" t="s">
        <v>217</v>
      </c>
      <c r="Q34" s="36" t="s">
        <v>74</v>
      </c>
      <c r="R34" s="36" t="s">
        <v>74</v>
      </c>
      <c r="S34" s="47" t="s">
        <v>218</v>
      </c>
      <c r="T34" s="52" t="s">
        <v>76</v>
      </c>
      <c r="U34" s="47" t="s">
        <v>219</v>
      </c>
      <c r="V34" s="52" t="s">
        <v>148</v>
      </c>
      <c r="W34" s="52" t="s">
        <v>113</v>
      </c>
      <c r="X34" s="55" t="s">
        <v>80</v>
      </c>
      <c r="Y34" s="36" t="s">
        <v>74</v>
      </c>
      <c r="Z34" s="36" t="s">
        <v>74</v>
      </c>
      <c r="AA34" s="55" t="s">
        <v>108</v>
      </c>
      <c r="AB34" s="14">
        <v>1</v>
      </c>
      <c r="AC34" s="14">
        <v>1</v>
      </c>
      <c r="AD34" s="14">
        <v>1</v>
      </c>
      <c r="AE34" s="14">
        <v>1</v>
      </c>
      <c r="AF34" s="14">
        <v>1</v>
      </c>
      <c r="AG34" s="14">
        <v>1</v>
      </c>
      <c r="AH34" s="14">
        <v>1</v>
      </c>
      <c r="AI34" s="14">
        <v>1</v>
      </c>
      <c r="AJ34" s="14">
        <v>1</v>
      </c>
      <c r="AK34" s="14">
        <v>1</v>
      </c>
      <c r="AL34" s="14">
        <v>1</v>
      </c>
      <c r="AM34" s="14">
        <v>1</v>
      </c>
      <c r="AN34" s="14">
        <v>1</v>
      </c>
      <c r="AO34" s="18">
        <f>(0+2+4)/(3+7+12)</f>
        <v>0.27272727272727271</v>
      </c>
      <c r="AP34" s="12">
        <f>AQ34+AR34+AS34+AT34</f>
        <v>0.75</v>
      </c>
      <c r="AQ34" s="17">
        <f>(25%+25%+25%)/3</f>
        <v>0.25</v>
      </c>
      <c r="AR34" s="17">
        <f>(25%+25%+25%)/3</f>
        <v>0.25</v>
      </c>
      <c r="AS34" s="17">
        <f>(25%+25%+25%)/3</f>
        <v>0.25</v>
      </c>
      <c r="AT34" s="17">
        <v>0</v>
      </c>
      <c r="AU34" s="17"/>
      <c r="AV34" s="57"/>
      <c r="AW34" s="15"/>
      <c r="AX34" s="15"/>
      <c r="AY34" s="15"/>
      <c r="AZ34" s="15"/>
      <c r="BA34" s="66"/>
      <c r="BB34" s="57"/>
      <c r="BC34" s="57"/>
      <c r="BD34" s="57"/>
      <c r="BE34" s="57"/>
      <c r="BF34" s="57"/>
      <c r="BG34" s="18"/>
      <c r="BH34" s="57"/>
      <c r="BI34" s="68"/>
      <c r="BJ34" s="68"/>
      <c r="BK34" s="68"/>
      <c r="BL34" s="68"/>
      <c r="BM34" s="18">
        <f>(0+2+4)/(3+7+12)</f>
        <v>0.27272727272727271</v>
      </c>
      <c r="BN34" s="12">
        <f>BO34+BP34+BQ34+BR34</f>
        <v>0.75</v>
      </c>
      <c r="BO34" s="17">
        <f>(25%+25%+25%)/3</f>
        <v>0.25</v>
      </c>
      <c r="BP34" s="17">
        <f>(25%+25%+25%)/3</f>
        <v>0.25</v>
      </c>
      <c r="BQ34" s="17">
        <f>(25%+25%+25%)/3</f>
        <v>0.25</v>
      </c>
      <c r="BR34" s="17">
        <f>(0%+0%+0%)/3</f>
        <v>0</v>
      </c>
      <c r="BS34" s="17"/>
      <c r="BT34" s="12"/>
      <c r="BU34" s="17"/>
      <c r="BV34" s="17"/>
      <c r="BW34" s="17"/>
      <c r="BX34" s="17"/>
      <c r="BY34" s="18"/>
      <c r="BZ34" s="12"/>
      <c r="CA34" s="68"/>
      <c r="CB34" s="68"/>
      <c r="CC34" s="68"/>
      <c r="CD34" s="68"/>
      <c r="CE34" s="18"/>
      <c r="CF34" s="57"/>
      <c r="CG34" s="68"/>
      <c r="CH34" s="68"/>
      <c r="CI34" s="68"/>
      <c r="CJ34" s="68"/>
      <c r="CK34" s="66">
        <f>(BM34)/1</f>
        <v>0.27272727272727271</v>
      </c>
      <c r="CL34" s="66">
        <f>CK34</f>
        <v>0.27272727272727271</v>
      </c>
      <c r="CM34" s="41"/>
    </row>
    <row r="35" spans="1:91" s="58" customFormat="1" ht="78" hidden="1" customHeight="1" x14ac:dyDescent="0.25">
      <c r="A35" s="124" t="s">
        <v>220</v>
      </c>
      <c r="B35" s="124" t="s">
        <v>140</v>
      </c>
      <c r="C35" s="124" t="s">
        <v>221</v>
      </c>
      <c r="D35" s="124" t="s">
        <v>222</v>
      </c>
      <c r="E35" s="110" t="s">
        <v>100</v>
      </c>
      <c r="F35" s="124" t="s">
        <v>223</v>
      </c>
      <c r="G35" s="45"/>
      <c r="H35" s="86" t="s">
        <v>102</v>
      </c>
      <c r="I35" s="49" t="s">
        <v>409</v>
      </c>
      <c r="J35" s="36" t="s">
        <v>224</v>
      </c>
      <c r="K35" s="36" t="s">
        <v>439</v>
      </c>
      <c r="L35" s="52" t="s">
        <v>71</v>
      </c>
      <c r="M35" s="45">
        <v>1</v>
      </c>
      <c r="N35" s="47" t="s">
        <v>225</v>
      </c>
      <c r="O35" s="45">
        <v>1</v>
      </c>
      <c r="P35" s="49" t="s">
        <v>226</v>
      </c>
      <c r="Q35" s="36" t="s">
        <v>74</v>
      </c>
      <c r="R35" s="36" t="s">
        <v>74</v>
      </c>
      <c r="S35" s="49" t="s">
        <v>227</v>
      </c>
      <c r="T35" s="59" t="s">
        <v>85</v>
      </c>
      <c r="U35" s="49" t="s">
        <v>227</v>
      </c>
      <c r="V35" s="52" t="s">
        <v>29</v>
      </c>
      <c r="W35" s="52" t="s">
        <v>79</v>
      </c>
      <c r="X35" s="55" t="s">
        <v>80</v>
      </c>
      <c r="Y35" s="36" t="s">
        <v>74</v>
      </c>
      <c r="Z35" s="36" t="s">
        <v>74</v>
      </c>
      <c r="AA35" s="55" t="s">
        <v>87</v>
      </c>
      <c r="AB35" s="41"/>
      <c r="AC35" s="41"/>
      <c r="AD35" s="36"/>
      <c r="AE35" s="41"/>
      <c r="AF35" s="41"/>
      <c r="AG35" s="36">
        <v>2</v>
      </c>
      <c r="AH35" s="41"/>
      <c r="AI35" s="41"/>
      <c r="AJ35" s="36"/>
      <c r="AK35" s="41"/>
      <c r="AL35" s="41"/>
      <c r="AM35" s="36">
        <v>2</v>
      </c>
      <c r="AN35" s="36">
        <v>4</v>
      </c>
      <c r="AO35" s="41"/>
      <c r="AP35" s="41"/>
      <c r="AQ35" s="41"/>
      <c r="AR35" s="41"/>
      <c r="AS35" s="41"/>
      <c r="AT35" s="41"/>
      <c r="AU35" s="65"/>
      <c r="AV35" s="15"/>
      <c r="AW35" s="57"/>
      <c r="AX35" s="57"/>
      <c r="AY35" s="57"/>
      <c r="AZ35" s="57"/>
      <c r="BA35" s="41"/>
      <c r="BB35" s="41"/>
      <c r="BC35" s="41"/>
      <c r="BD35" s="41"/>
      <c r="BE35" s="41"/>
      <c r="BF35" s="41"/>
      <c r="BG35" s="41"/>
      <c r="BH35" s="41"/>
      <c r="BI35" s="41"/>
      <c r="BJ35" s="41"/>
      <c r="BK35" s="41"/>
      <c r="BL35" s="41"/>
      <c r="BM35" s="41"/>
      <c r="BN35" s="41"/>
      <c r="BO35" s="41"/>
      <c r="BP35" s="41"/>
      <c r="BQ35" s="41"/>
      <c r="BR35" s="41"/>
      <c r="BS35" s="36"/>
      <c r="BT35" s="12"/>
      <c r="BU35" s="57"/>
      <c r="BV35" s="57"/>
      <c r="BW35" s="57"/>
      <c r="BX35" s="57"/>
      <c r="BY35" s="41"/>
      <c r="BZ35" s="41"/>
      <c r="CA35" s="41"/>
      <c r="CB35" s="41"/>
      <c r="CC35" s="41"/>
      <c r="CD35" s="41"/>
      <c r="CE35" s="41"/>
      <c r="CF35" s="41"/>
      <c r="CG35" s="41"/>
      <c r="CH35" s="41"/>
      <c r="CI35" s="41"/>
      <c r="CJ35" s="41"/>
      <c r="CK35" s="12"/>
      <c r="CL35" s="12"/>
      <c r="CM35" s="41"/>
    </row>
    <row r="36" spans="1:91" s="58" customFormat="1" ht="78" hidden="1" customHeight="1" x14ac:dyDescent="0.25">
      <c r="A36" s="125"/>
      <c r="B36" s="125"/>
      <c r="C36" s="125"/>
      <c r="D36" s="125"/>
      <c r="E36" s="110"/>
      <c r="F36" s="125"/>
      <c r="G36" s="87"/>
      <c r="H36" s="87"/>
      <c r="I36" s="124" t="s">
        <v>410</v>
      </c>
      <c r="J36" s="162" t="s">
        <v>70</v>
      </c>
      <c r="K36" s="36" t="s">
        <v>440</v>
      </c>
      <c r="L36" s="52" t="s">
        <v>71</v>
      </c>
      <c r="M36" s="121">
        <v>1</v>
      </c>
      <c r="N36" s="47" t="s">
        <v>228</v>
      </c>
      <c r="O36" s="66">
        <v>0.33329999999999999</v>
      </c>
      <c r="P36" s="49" t="s">
        <v>229</v>
      </c>
      <c r="Q36" s="36" t="s">
        <v>74</v>
      </c>
      <c r="R36" s="36" t="s">
        <v>74</v>
      </c>
      <c r="S36" s="49" t="s">
        <v>230</v>
      </c>
      <c r="T36" s="59" t="s">
        <v>76</v>
      </c>
      <c r="U36" s="49" t="s">
        <v>231</v>
      </c>
      <c r="V36" s="52" t="s">
        <v>148</v>
      </c>
      <c r="W36" s="52" t="s">
        <v>166</v>
      </c>
      <c r="X36" s="55" t="s">
        <v>80</v>
      </c>
      <c r="Y36" s="36" t="s">
        <v>74</v>
      </c>
      <c r="Z36" s="36" t="s">
        <v>74</v>
      </c>
      <c r="AA36" s="55" t="s">
        <v>87</v>
      </c>
      <c r="AB36" s="55"/>
      <c r="AC36" s="55"/>
      <c r="AD36" s="38"/>
      <c r="AE36" s="55"/>
      <c r="AF36" s="55"/>
      <c r="AG36" s="38">
        <v>1</v>
      </c>
      <c r="AH36" s="55"/>
      <c r="AI36" s="55"/>
      <c r="AJ36" s="38"/>
      <c r="AK36" s="55"/>
      <c r="AL36" s="55"/>
      <c r="AM36" s="38">
        <v>1</v>
      </c>
      <c r="AN36" s="38">
        <v>1</v>
      </c>
      <c r="AO36" s="41"/>
      <c r="AP36" s="41"/>
      <c r="AQ36" s="41"/>
      <c r="AR36" s="41"/>
      <c r="AS36" s="41"/>
      <c r="AT36" s="41"/>
      <c r="AU36" s="36"/>
      <c r="AV36" s="65"/>
      <c r="AW36" s="65"/>
      <c r="AX36" s="65"/>
      <c r="AY36" s="65"/>
      <c r="AZ36" s="65"/>
      <c r="BA36" s="41"/>
      <c r="BB36" s="41"/>
      <c r="BC36" s="41"/>
      <c r="BD36" s="41"/>
      <c r="BE36" s="41"/>
      <c r="BF36" s="41"/>
      <c r="BG36" s="56"/>
      <c r="BH36" s="15"/>
      <c r="BI36" s="15"/>
      <c r="BJ36" s="15"/>
      <c r="BK36" s="15"/>
      <c r="BL36" s="15"/>
      <c r="BM36" s="41"/>
      <c r="BN36" s="41"/>
      <c r="BO36" s="41"/>
      <c r="BP36" s="41"/>
      <c r="BQ36" s="41"/>
      <c r="BR36" s="41"/>
      <c r="BS36" s="45"/>
      <c r="BT36" s="12"/>
      <c r="BU36" s="45"/>
      <c r="BV36" s="45"/>
      <c r="BW36" s="45"/>
      <c r="BX36" s="45"/>
      <c r="BY36" s="36"/>
      <c r="BZ36" s="41"/>
      <c r="CA36" s="41"/>
      <c r="CB36" s="41"/>
      <c r="CC36" s="41"/>
      <c r="CD36" s="41"/>
      <c r="CE36" s="45"/>
      <c r="CF36" s="12"/>
      <c r="CG36" s="45"/>
      <c r="CH36" s="45"/>
      <c r="CI36" s="45"/>
      <c r="CJ36" s="45"/>
      <c r="CK36" s="45"/>
      <c r="CL36" s="45"/>
      <c r="CM36" s="41"/>
    </row>
    <row r="37" spans="1:91" s="58" customFormat="1" ht="78" hidden="1" customHeight="1" x14ac:dyDescent="0.25">
      <c r="A37" s="125"/>
      <c r="B37" s="125"/>
      <c r="C37" s="125"/>
      <c r="D37" s="125"/>
      <c r="E37" s="110"/>
      <c r="F37" s="125"/>
      <c r="G37" s="87"/>
      <c r="H37" s="87"/>
      <c r="I37" s="125"/>
      <c r="J37" s="163"/>
      <c r="K37" s="36" t="s">
        <v>441</v>
      </c>
      <c r="L37" s="52" t="s">
        <v>71</v>
      </c>
      <c r="M37" s="122"/>
      <c r="N37" s="47" t="s">
        <v>232</v>
      </c>
      <c r="O37" s="66">
        <v>0.33329999999999999</v>
      </c>
      <c r="P37" s="49" t="s">
        <v>233</v>
      </c>
      <c r="Q37" s="36" t="s">
        <v>74</v>
      </c>
      <c r="R37" s="36" t="s">
        <v>74</v>
      </c>
      <c r="S37" s="49" t="s">
        <v>234</v>
      </c>
      <c r="T37" s="59" t="s">
        <v>76</v>
      </c>
      <c r="U37" s="49" t="s">
        <v>235</v>
      </c>
      <c r="V37" s="52" t="s">
        <v>78</v>
      </c>
      <c r="W37" s="52" t="s">
        <v>132</v>
      </c>
      <c r="X37" s="55" t="s">
        <v>80</v>
      </c>
      <c r="Y37" s="36" t="s">
        <v>74</v>
      </c>
      <c r="Z37" s="36" t="s">
        <v>74</v>
      </c>
      <c r="AA37" s="55" t="s">
        <v>81</v>
      </c>
      <c r="AB37" s="55"/>
      <c r="AC37" s="55"/>
      <c r="AD37" s="38">
        <v>1</v>
      </c>
      <c r="AE37" s="55"/>
      <c r="AF37" s="55"/>
      <c r="AG37" s="38">
        <v>1</v>
      </c>
      <c r="AH37" s="55"/>
      <c r="AI37" s="55"/>
      <c r="AJ37" s="38">
        <v>1</v>
      </c>
      <c r="AK37" s="55"/>
      <c r="AL37" s="55"/>
      <c r="AM37" s="38">
        <v>1</v>
      </c>
      <c r="AN37" s="38">
        <v>1</v>
      </c>
      <c r="AO37" s="38">
        <f>3/3</f>
        <v>1</v>
      </c>
      <c r="AP37" s="38">
        <f>AQ37+AR37+AS37+AT37</f>
        <v>0.75</v>
      </c>
      <c r="AQ37" s="38">
        <v>0.25</v>
      </c>
      <c r="AR37" s="38">
        <v>0.25</v>
      </c>
      <c r="AS37" s="38">
        <v>0</v>
      </c>
      <c r="AT37" s="38">
        <v>0.25</v>
      </c>
      <c r="AU37" s="57"/>
      <c r="AV37" s="57"/>
      <c r="AW37" s="57"/>
      <c r="AX37" s="57"/>
      <c r="AY37" s="57"/>
      <c r="AZ37" s="57"/>
      <c r="BA37" s="12"/>
      <c r="BB37" s="57"/>
      <c r="BC37" s="57"/>
      <c r="BD37" s="57"/>
      <c r="BE37" s="57"/>
      <c r="BF37" s="57"/>
      <c r="BG37" s="41"/>
      <c r="BH37" s="41"/>
      <c r="BI37" s="41"/>
      <c r="BJ37" s="41"/>
      <c r="BK37" s="41"/>
      <c r="BL37" s="41"/>
      <c r="BM37" s="45">
        <f>3/3</f>
        <v>1</v>
      </c>
      <c r="BN37" s="12">
        <f>BO37+BP37+BQ37+BR37</f>
        <v>0.75</v>
      </c>
      <c r="BO37" s="38">
        <v>0.25</v>
      </c>
      <c r="BP37" s="38">
        <v>0.25</v>
      </c>
      <c r="BQ37" s="38">
        <v>0</v>
      </c>
      <c r="BR37" s="38">
        <v>0.25</v>
      </c>
      <c r="BS37" s="38"/>
      <c r="BT37" s="12"/>
      <c r="BU37" s="45"/>
      <c r="BV37" s="45"/>
      <c r="BW37" s="45"/>
      <c r="BX37" s="45"/>
      <c r="BY37" s="12"/>
      <c r="BZ37" s="12"/>
      <c r="CA37" s="57"/>
      <c r="CB37" s="57"/>
      <c r="CC37" s="57"/>
      <c r="CD37" s="57"/>
      <c r="CE37" s="41"/>
      <c r="CF37" s="41"/>
      <c r="CG37" s="41"/>
      <c r="CH37" s="41"/>
      <c r="CI37" s="41"/>
      <c r="CJ37" s="41"/>
      <c r="CK37" s="12">
        <f>(BM37)/1</f>
        <v>1</v>
      </c>
      <c r="CL37" s="45">
        <f>CK37</f>
        <v>1</v>
      </c>
      <c r="CM37" s="41"/>
    </row>
    <row r="38" spans="1:91" s="58" customFormat="1" ht="78" hidden="1" customHeight="1" x14ac:dyDescent="0.25">
      <c r="A38" s="126"/>
      <c r="B38" s="126"/>
      <c r="C38" s="126"/>
      <c r="D38" s="126"/>
      <c r="E38" s="110"/>
      <c r="F38" s="126"/>
      <c r="G38" s="87"/>
      <c r="H38" s="87"/>
      <c r="I38" s="126"/>
      <c r="J38" s="164"/>
      <c r="K38" s="36" t="s">
        <v>442</v>
      </c>
      <c r="L38" s="52" t="s">
        <v>71</v>
      </c>
      <c r="M38" s="123"/>
      <c r="N38" s="47" t="s">
        <v>236</v>
      </c>
      <c r="O38" s="66">
        <v>0.33329999999999999</v>
      </c>
      <c r="P38" s="49" t="s">
        <v>237</v>
      </c>
      <c r="Q38" s="36" t="s">
        <v>74</v>
      </c>
      <c r="R38" s="36" t="s">
        <v>74</v>
      </c>
      <c r="S38" s="49" t="s">
        <v>238</v>
      </c>
      <c r="T38" s="59" t="s">
        <v>76</v>
      </c>
      <c r="U38" s="49" t="s">
        <v>239</v>
      </c>
      <c r="V38" s="52" t="s">
        <v>78</v>
      </c>
      <c r="W38" s="52" t="s">
        <v>107</v>
      </c>
      <c r="X38" s="55" t="s">
        <v>80</v>
      </c>
      <c r="Y38" s="36" t="s">
        <v>74</v>
      </c>
      <c r="Z38" s="36" t="s">
        <v>74</v>
      </c>
      <c r="AA38" s="55" t="s">
        <v>108</v>
      </c>
      <c r="AB38" s="38">
        <v>1</v>
      </c>
      <c r="AC38" s="38">
        <v>1</v>
      </c>
      <c r="AD38" s="38">
        <v>1</v>
      </c>
      <c r="AE38" s="38">
        <v>1</v>
      </c>
      <c r="AF38" s="38">
        <v>1</v>
      </c>
      <c r="AG38" s="38">
        <v>1</v>
      </c>
      <c r="AH38" s="38">
        <v>1</v>
      </c>
      <c r="AI38" s="38">
        <v>1</v>
      </c>
      <c r="AJ38" s="38">
        <v>1</v>
      </c>
      <c r="AK38" s="38">
        <v>1</v>
      </c>
      <c r="AL38" s="38">
        <v>1</v>
      </c>
      <c r="AM38" s="38">
        <v>1</v>
      </c>
      <c r="AN38" s="38">
        <v>1</v>
      </c>
      <c r="AO38" s="82">
        <f>(1+1+7)/(188+190+184)</f>
        <v>1.601423487544484E-2</v>
      </c>
      <c r="AP38" s="57">
        <f>AQ38+AR38+AS38+AT38</f>
        <v>1</v>
      </c>
      <c r="AQ38" s="17">
        <f>(25%+25%+25%)/3</f>
        <v>0.25</v>
      </c>
      <c r="AR38" s="17">
        <f t="shared" ref="AR38:AT38" si="9">(25%+25%+25%)/3</f>
        <v>0.25</v>
      </c>
      <c r="AS38" s="17">
        <f t="shared" si="9"/>
        <v>0.25</v>
      </c>
      <c r="AT38" s="17">
        <f t="shared" si="9"/>
        <v>0.25</v>
      </c>
      <c r="AU38" s="18"/>
      <c r="AV38" s="57"/>
      <c r="AW38" s="57"/>
      <c r="AX38" s="57"/>
      <c r="AY38" s="57"/>
      <c r="AZ38" s="57"/>
      <c r="BA38" s="25"/>
      <c r="BB38" s="68"/>
      <c r="BC38" s="68"/>
      <c r="BD38" s="68"/>
      <c r="BE38" s="68"/>
      <c r="BF38" s="68"/>
      <c r="BG38" s="25"/>
      <c r="BH38" s="68"/>
      <c r="BI38" s="68"/>
      <c r="BJ38" s="68"/>
      <c r="BK38" s="68"/>
      <c r="BL38" s="68"/>
      <c r="BM38" s="82">
        <f>(1+1+7)/(188+190+184)</f>
        <v>1.601423487544484E-2</v>
      </c>
      <c r="BN38" s="12">
        <f>BO38+BP38+BQ38+BR38</f>
        <v>1</v>
      </c>
      <c r="BO38" s="15">
        <f t="shared" ref="BO38:BR38" si="10">(25%+25%+25%)/3</f>
        <v>0.25</v>
      </c>
      <c r="BP38" s="15">
        <f t="shared" si="10"/>
        <v>0.25</v>
      </c>
      <c r="BQ38" s="15">
        <f t="shared" si="10"/>
        <v>0.25</v>
      </c>
      <c r="BR38" s="15">
        <f t="shared" si="10"/>
        <v>0.25</v>
      </c>
      <c r="BS38" s="18"/>
      <c r="BT38" s="12"/>
      <c r="BU38" s="17"/>
      <c r="BV38" s="17"/>
      <c r="BW38" s="17"/>
      <c r="BX38" s="17"/>
      <c r="BY38" s="18"/>
      <c r="BZ38" s="68"/>
      <c r="CA38" s="68"/>
      <c r="CB38" s="68"/>
      <c r="CC38" s="68"/>
      <c r="CD38" s="68"/>
      <c r="CE38" s="25"/>
      <c r="CF38" s="68"/>
      <c r="CG38" s="68"/>
      <c r="CH38" s="68"/>
      <c r="CI38" s="68"/>
      <c r="CJ38" s="68"/>
      <c r="CK38" s="66">
        <f>(BM38)/1</f>
        <v>1.601423487544484E-2</v>
      </c>
      <c r="CL38" s="66">
        <f>CK38</f>
        <v>1.601423487544484E-2</v>
      </c>
      <c r="CM38" s="41"/>
    </row>
    <row r="39" spans="1:91" s="58" customFormat="1" ht="78" hidden="1" customHeight="1" x14ac:dyDescent="0.25">
      <c r="A39" s="109" t="s">
        <v>240</v>
      </c>
      <c r="B39" s="109" t="s">
        <v>241</v>
      </c>
      <c r="C39" s="109" t="s">
        <v>242</v>
      </c>
      <c r="D39" s="109" t="s">
        <v>243</v>
      </c>
      <c r="E39" s="110"/>
      <c r="F39" s="124" t="s">
        <v>244</v>
      </c>
      <c r="G39" s="45"/>
      <c r="H39" s="86" t="s">
        <v>102</v>
      </c>
      <c r="I39" s="88" t="s">
        <v>460</v>
      </c>
      <c r="J39" s="36" t="s">
        <v>70</v>
      </c>
      <c r="K39" s="36" t="s">
        <v>443</v>
      </c>
      <c r="L39" s="52" t="s">
        <v>118</v>
      </c>
      <c r="M39" s="45">
        <v>1</v>
      </c>
      <c r="N39" s="89" t="s">
        <v>461</v>
      </c>
      <c r="O39" s="45">
        <v>1</v>
      </c>
      <c r="P39" s="88" t="s">
        <v>462</v>
      </c>
      <c r="Q39" s="36" t="s">
        <v>74</v>
      </c>
      <c r="R39" s="36" t="s">
        <v>74</v>
      </c>
      <c r="S39" s="49" t="s">
        <v>245</v>
      </c>
      <c r="T39" s="90" t="s">
        <v>76</v>
      </c>
      <c r="U39" s="49" t="s">
        <v>246</v>
      </c>
      <c r="V39" s="91" t="s">
        <v>78</v>
      </c>
      <c r="W39" s="52" t="s">
        <v>247</v>
      </c>
      <c r="X39" s="55" t="s">
        <v>80</v>
      </c>
      <c r="Y39" s="36" t="s">
        <v>74</v>
      </c>
      <c r="Z39" s="36" t="s">
        <v>74</v>
      </c>
      <c r="AA39" s="65" t="s">
        <v>81</v>
      </c>
      <c r="AB39" s="37"/>
      <c r="AC39" s="37"/>
      <c r="AD39" s="38">
        <v>0.85</v>
      </c>
      <c r="AE39" s="37"/>
      <c r="AF39" s="37"/>
      <c r="AG39" s="38">
        <v>0.85</v>
      </c>
      <c r="AH39" s="37"/>
      <c r="AI39" s="37"/>
      <c r="AJ39" s="38">
        <v>0.85</v>
      </c>
      <c r="AK39" s="37"/>
      <c r="AL39" s="37"/>
      <c r="AM39" s="38">
        <v>0.85</v>
      </c>
      <c r="AN39" s="38">
        <v>0.85</v>
      </c>
      <c r="AO39" s="15">
        <f>39/39</f>
        <v>1</v>
      </c>
      <c r="AP39" s="15">
        <f>AQ39+AR39+AS39+AT39</f>
        <v>1</v>
      </c>
      <c r="AQ39" s="15">
        <v>0.25</v>
      </c>
      <c r="AR39" s="15">
        <v>0.25</v>
      </c>
      <c r="AS39" s="15">
        <v>0.25</v>
      </c>
      <c r="AT39" s="15">
        <v>0.25</v>
      </c>
      <c r="AU39" s="12"/>
      <c r="AV39" s="57"/>
      <c r="AW39" s="17"/>
      <c r="AX39" s="17"/>
      <c r="AY39" s="17"/>
      <c r="AZ39" s="17"/>
      <c r="BA39" s="15"/>
      <c r="BB39" s="57"/>
      <c r="BC39" s="57"/>
      <c r="BD39" s="57"/>
      <c r="BE39" s="57"/>
      <c r="BF39" s="57"/>
      <c r="BG39" s="15"/>
      <c r="BH39" s="57"/>
      <c r="BI39" s="57"/>
      <c r="BJ39" s="57"/>
      <c r="BK39" s="57"/>
      <c r="BL39" s="57"/>
      <c r="BM39" s="12">
        <f>39/39</f>
        <v>1</v>
      </c>
      <c r="BN39" s="12">
        <f>BO39+BP39+BQ39+BR39</f>
        <v>1</v>
      </c>
      <c r="BO39" s="15">
        <v>0.25</v>
      </c>
      <c r="BP39" s="15">
        <v>0.25</v>
      </c>
      <c r="BQ39" s="15">
        <v>0.25</v>
      </c>
      <c r="BR39" s="15">
        <v>0.25</v>
      </c>
      <c r="BS39" s="26"/>
      <c r="BT39" s="26"/>
      <c r="BU39" s="17"/>
      <c r="BV39" s="17"/>
      <c r="BW39" s="17"/>
      <c r="BX39" s="17"/>
      <c r="BY39" s="17"/>
      <c r="BZ39" s="92"/>
      <c r="CA39" s="68"/>
      <c r="CB39" s="68"/>
      <c r="CC39" s="68"/>
      <c r="CD39" s="68"/>
      <c r="CE39" s="15"/>
      <c r="CF39" s="68"/>
      <c r="CG39" s="15"/>
      <c r="CH39" s="15"/>
      <c r="CI39" s="15"/>
      <c r="CJ39" s="15"/>
      <c r="CK39" s="12">
        <f>39/39</f>
        <v>1</v>
      </c>
      <c r="CL39" s="12">
        <f>CK39</f>
        <v>1</v>
      </c>
      <c r="CM39" s="41"/>
    </row>
    <row r="40" spans="1:91" s="58" customFormat="1" ht="78" customHeight="1" x14ac:dyDescent="0.25">
      <c r="A40" s="110"/>
      <c r="B40" s="110"/>
      <c r="C40" s="110"/>
      <c r="D40" s="110"/>
      <c r="E40" s="110"/>
      <c r="F40" s="125"/>
      <c r="G40" s="45"/>
      <c r="H40" s="87"/>
      <c r="I40" s="93" t="s">
        <v>411</v>
      </c>
      <c r="J40" s="36" t="s">
        <v>248</v>
      </c>
      <c r="K40" s="36" t="s">
        <v>444</v>
      </c>
      <c r="L40" s="41" t="s">
        <v>71</v>
      </c>
      <c r="M40" s="45">
        <v>1</v>
      </c>
      <c r="N40" s="88" t="s">
        <v>249</v>
      </c>
      <c r="O40" s="45">
        <v>1</v>
      </c>
      <c r="P40" s="88" t="s">
        <v>250</v>
      </c>
      <c r="Q40" s="36" t="s">
        <v>74</v>
      </c>
      <c r="R40" s="36" t="s">
        <v>74</v>
      </c>
      <c r="S40" s="88" t="s">
        <v>251</v>
      </c>
      <c r="T40" s="59" t="s">
        <v>85</v>
      </c>
      <c r="U40" s="88" t="s">
        <v>251</v>
      </c>
      <c r="V40" s="36" t="s">
        <v>29</v>
      </c>
      <c r="W40" s="36" t="s">
        <v>202</v>
      </c>
      <c r="X40" s="55" t="s">
        <v>80</v>
      </c>
      <c r="Y40" s="36" t="s">
        <v>74</v>
      </c>
      <c r="Z40" s="36" t="s">
        <v>74</v>
      </c>
      <c r="AA40" s="36" t="s">
        <v>108</v>
      </c>
      <c r="AB40" s="36">
        <v>1</v>
      </c>
      <c r="AC40" s="36">
        <v>1</v>
      </c>
      <c r="AD40" s="36">
        <v>1</v>
      </c>
      <c r="AE40" s="36">
        <v>1</v>
      </c>
      <c r="AF40" s="36">
        <v>1</v>
      </c>
      <c r="AG40" s="36">
        <v>1</v>
      </c>
      <c r="AH40" s="36">
        <v>1</v>
      </c>
      <c r="AI40" s="36">
        <v>1</v>
      </c>
      <c r="AJ40" s="36">
        <v>1</v>
      </c>
      <c r="AK40" s="36">
        <v>1</v>
      </c>
      <c r="AL40" s="36">
        <v>1</v>
      </c>
      <c r="AM40" s="36">
        <v>1</v>
      </c>
      <c r="AN40" s="36">
        <v>12</v>
      </c>
      <c r="AO40" s="36">
        <f>1+1+1</f>
        <v>3</v>
      </c>
      <c r="AP40" s="45">
        <f>SUBTOTAL(9,AQ40:AT40)</f>
        <v>1</v>
      </c>
      <c r="AQ40" s="17">
        <f>(25%+25%+25%)/3</f>
        <v>0.25</v>
      </c>
      <c r="AR40" s="17">
        <f>(25%+25%+25%)/3</f>
        <v>0.25</v>
      </c>
      <c r="AS40" s="17">
        <f>(25%+25%+25%)/3</f>
        <v>0.25</v>
      </c>
      <c r="AT40" s="17">
        <f>(25%+25%+25%)/3</f>
        <v>0.25</v>
      </c>
      <c r="AU40" s="94"/>
      <c r="AV40" s="45"/>
      <c r="AW40" s="45"/>
      <c r="AX40" s="45"/>
      <c r="AY40" s="45"/>
      <c r="AZ40" s="45"/>
      <c r="BA40" s="36"/>
      <c r="BB40" s="45"/>
      <c r="BC40" s="45"/>
      <c r="BD40" s="45"/>
      <c r="BE40" s="45"/>
      <c r="BF40" s="45"/>
      <c r="BG40" s="94"/>
      <c r="BH40" s="45"/>
      <c r="BI40" s="45"/>
      <c r="BJ40" s="45"/>
      <c r="BK40" s="45"/>
      <c r="BL40" s="45"/>
      <c r="BM40" s="36">
        <f>1+1+1</f>
        <v>3</v>
      </c>
      <c r="BN40" s="12">
        <f>BO40+BP40+BQ40+BR40</f>
        <v>1</v>
      </c>
      <c r="BO40" s="17">
        <f>(25%+25%+25%)/3</f>
        <v>0.25</v>
      </c>
      <c r="BP40" s="17">
        <f>(25%+25%+25%)/3</f>
        <v>0.25</v>
      </c>
      <c r="BQ40" s="17">
        <f>(25%+25%+25%)/3</f>
        <v>0.25</v>
      </c>
      <c r="BR40" s="17">
        <f>(25%+25%+25%)/3</f>
        <v>0.25</v>
      </c>
      <c r="BS40" s="17"/>
      <c r="BT40" s="12"/>
      <c r="BU40" s="17"/>
      <c r="BV40" s="17"/>
      <c r="BW40" s="17"/>
      <c r="BX40" s="17"/>
      <c r="BY40" s="36"/>
      <c r="BZ40" s="18"/>
      <c r="CA40" s="17"/>
      <c r="CB40" s="17"/>
      <c r="CC40" s="17"/>
      <c r="CD40" s="17"/>
      <c r="CE40" s="94"/>
      <c r="CF40" s="45"/>
      <c r="CG40" s="17"/>
      <c r="CH40" s="17"/>
      <c r="CI40" s="17"/>
      <c r="CJ40" s="17"/>
      <c r="CK40" s="36">
        <f>BM40</f>
        <v>3</v>
      </c>
      <c r="CL40" s="48">
        <f>3/3</f>
        <v>1</v>
      </c>
      <c r="CM40" s="36"/>
    </row>
    <row r="41" spans="1:91" s="58" customFormat="1" ht="78" hidden="1" customHeight="1" x14ac:dyDescent="0.25">
      <c r="A41" s="110"/>
      <c r="B41" s="110"/>
      <c r="C41" s="110"/>
      <c r="D41" s="110"/>
      <c r="E41" s="110"/>
      <c r="F41" s="125"/>
      <c r="G41" s="45"/>
      <c r="H41" s="87"/>
      <c r="I41" s="88" t="s">
        <v>412</v>
      </c>
      <c r="J41" s="36" t="s">
        <v>252</v>
      </c>
      <c r="K41" s="36" t="s">
        <v>445</v>
      </c>
      <c r="L41" s="41" t="s">
        <v>71</v>
      </c>
      <c r="M41" s="45">
        <v>1</v>
      </c>
      <c r="N41" s="88" t="s">
        <v>253</v>
      </c>
      <c r="O41" s="45">
        <v>1</v>
      </c>
      <c r="P41" s="88" t="s">
        <v>254</v>
      </c>
      <c r="Q41" s="36" t="s">
        <v>74</v>
      </c>
      <c r="R41" s="36" t="s">
        <v>74</v>
      </c>
      <c r="S41" s="88" t="s">
        <v>255</v>
      </c>
      <c r="T41" s="91" t="s">
        <v>76</v>
      </c>
      <c r="U41" s="88" t="s">
        <v>256</v>
      </c>
      <c r="V41" s="36" t="s">
        <v>78</v>
      </c>
      <c r="W41" s="36" t="s">
        <v>138</v>
      </c>
      <c r="X41" s="55" t="s">
        <v>80</v>
      </c>
      <c r="Y41" s="36" t="s">
        <v>74</v>
      </c>
      <c r="Z41" s="36" t="s">
        <v>74</v>
      </c>
      <c r="AA41" s="36" t="s">
        <v>81</v>
      </c>
      <c r="AB41" s="41"/>
      <c r="AC41" s="41"/>
      <c r="AD41" s="45">
        <v>1</v>
      </c>
      <c r="AE41" s="41"/>
      <c r="AF41" s="41"/>
      <c r="AG41" s="45">
        <v>1</v>
      </c>
      <c r="AH41" s="41"/>
      <c r="AI41" s="41"/>
      <c r="AJ41" s="45">
        <v>1</v>
      </c>
      <c r="AK41" s="41"/>
      <c r="AL41" s="41"/>
      <c r="AM41" s="45">
        <v>1</v>
      </c>
      <c r="AN41" s="45">
        <v>1</v>
      </c>
      <c r="AO41" s="45">
        <f>193/193</f>
        <v>1</v>
      </c>
      <c r="AP41" s="45">
        <f>AQ41+AR41+AS41+AT41</f>
        <v>1</v>
      </c>
      <c r="AQ41" s="45">
        <v>0.25</v>
      </c>
      <c r="AR41" s="45">
        <v>0.25</v>
      </c>
      <c r="AS41" s="45">
        <v>0.25</v>
      </c>
      <c r="AT41" s="45">
        <v>0.25</v>
      </c>
      <c r="AU41" s="66"/>
      <c r="AV41" s="45"/>
      <c r="AW41" s="45"/>
      <c r="AX41" s="45"/>
      <c r="AY41" s="45"/>
      <c r="AZ41" s="45"/>
      <c r="BA41" s="66"/>
      <c r="BB41" s="45"/>
      <c r="BC41" s="45"/>
      <c r="BD41" s="45"/>
      <c r="BE41" s="45"/>
      <c r="BF41" s="45"/>
      <c r="BG41" s="41"/>
      <c r="BH41" s="41"/>
      <c r="BI41" s="41"/>
      <c r="BJ41" s="41"/>
      <c r="BK41" s="41"/>
      <c r="BL41" s="41"/>
      <c r="BM41" s="12">
        <f>193/193</f>
        <v>1</v>
      </c>
      <c r="BN41" s="12">
        <f t="shared" ref="BN41" si="11">BO41+BP41+BQ41+BR41</f>
        <v>1</v>
      </c>
      <c r="BO41" s="45">
        <v>0.25</v>
      </c>
      <c r="BP41" s="45">
        <v>0.25</v>
      </c>
      <c r="BQ41" s="45">
        <v>0.25</v>
      </c>
      <c r="BR41" s="45">
        <v>0.25</v>
      </c>
      <c r="BS41" s="18"/>
      <c r="BT41" s="12"/>
      <c r="BU41" s="45"/>
      <c r="BV41" s="45"/>
      <c r="BW41" s="45"/>
      <c r="BX41" s="45"/>
      <c r="BY41" s="18"/>
      <c r="BZ41" s="12"/>
      <c r="CA41" s="45"/>
      <c r="CB41" s="45"/>
      <c r="CC41" s="45"/>
      <c r="CD41" s="45"/>
      <c r="CE41" s="41"/>
      <c r="CF41" s="41"/>
      <c r="CG41" s="41"/>
      <c r="CH41" s="41"/>
      <c r="CI41" s="41"/>
      <c r="CJ41" s="41"/>
      <c r="CK41" s="12">
        <f>(BM41+BS41+BY41+CE41)/1</f>
        <v>1</v>
      </c>
      <c r="CL41" s="45">
        <v>1</v>
      </c>
      <c r="CM41" s="41"/>
    </row>
    <row r="42" spans="1:91" s="58" customFormat="1" ht="78" hidden="1" customHeight="1" x14ac:dyDescent="0.25">
      <c r="A42" s="110"/>
      <c r="B42" s="110"/>
      <c r="C42" s="110"/>
      <c r="D42" s="110"/>
      <c r="E42" s="110"/>
      <c r="F42" s="125"/>
      <c r="G42" s="45"/>
      <c r="H42" s="87"/>
      <c r="I42" s="95" t="s">
        <v>413</v>
      </c>
      <c r="J42" s="36" t="s">
        <v>257</v>
      </c>
      <c r="K42" s="36" t="s">
        <v>446</v>
      </c>
      <c r="L42" s="36" t="s">
        <v>258</v>
      </c>
      <c r="M42" s="45">
        <v>1</v>
      </c>
      <c r="N42" s="88" t="s">
        <v>259</v>
      </c>
      <c r="O42" s="45">
        <v>1</v>
      </c>
      <c r="P42" s="49" t="s">
        <v>260</v>
      </c>
      <c r="Q42" s="36" t="s">
        <v>74</v>
      </c>
      <c r="R42" s="36" t="s">
        <v>74</v>
      </c>
      <c r="S42" s="49" t="s">
        <v>261</v>
      </c>
      <c r="T42" s="91" t="s">
        <v>76</v>
      </c>
      <c r="U42" s="49" t="s">
        <v>262</v>
      </c>
      <c r="V42" s="52" t="s">
        <v>78</v>
      </c>
      <c r="W42" s="52" t="s">
        <v>206</v>
      </c>
      <c r="X42" s="55" t="s">
        <v>80</v>
      </c>
      <c r="Y42" s="36" t="s">
        <v>74</v>
      </c>
      <c r="Z42" s="36" t="s">
        <v>74</v>
      </c>
      <c r="AA42" s="36" t="s">
        <v>81</v>
      </c>
      <c r="AB42" s="41"/>
      <c r="AC42" s="41"/>
      <c r="AD42" s="45">
        <v>0.8</v>
      </c>
      <c r="AE42" s="41"/>
      <c r="AF42" s="41"/>
      <c r="AG42" s="45">
        <v>0.8</v>
      </c>
      <c r="AH42" s="41"/>
      <c r="AI42" s="41"/>
      <c r="AJ42" s="45">
        <v>0.8</v>
      </c>
      <c r="AK42" s="41"/>
      <c r="AL42" s="41"/>
      <c r="AM42" s="45">
        <v>0.8</v>
      </c>
      <c r="AN42" s="45">
        <v>0.8</v>
      </c>
      <c r="AO42" s="12">
        <f>6/6</f>
        <v>1</v>
      </c>
      <c r="AP42" s="12">
        <f>AQ42+AR42+AS42+AT42</f>
        <v>1</v>
      </c>
      <c r="AQ42" s="19">
        <v>0.25</v>
      </c>
      <c r="AR42" s="27">
        <v>0.25</v>
      </c>
      <c r="AS42" s="27">
        <v>0.25</v>
      </c>
      <c r="AT42" s="27">
        <v>0.25</v>
      </c>
      <c r="AU42" s="12"/>
      <c r="AV42" s="27"/>
      <c r="AW42" s="19"/>
      <c r="AX42" s="27"/>
      <c r="AY42" s="27"/>
      <c r="AZ42" s="27"/>
      <c r="BA42" s="12"/>
      <c r="BB42" s="27"/>
      <c r="BC42" s="19"/>
      <c r="BD42" s="27"/>
      <c r="BE42" s="27"/>
      <c r="BF42" s="27"/>
      <c r="BG42" s="41"/>
      <c r="BH42" s="41"/>
      <c r="BI42" s="41"/>
      <c r="BJ42" s="41"/>
      <c r="BK42" s="41"/>
      <c r="BL42" s="41"/>
      <c r="BM42" s="12">
        <f>6/6</f>
        <v>1</v>
      </c>
      <c r="BN42" s="12">
        <f>BO42+BP42+BQ42+BR42</f>
        <v>0.75</v>
      </c>
      <c r="BO42" s="45">
        <v>0.25</v>
      </c>
      <c r="BP42" s="45">
        <v>0.25</v>
      </c>
      <c r="BQ42" s="45">
        <v>0</v>
      </c>
      <c r="BR42" s="45">
        <v>0.25</v>
      </c>
      <c r="BS42" s="12"/>
      <c r="BT42" s="12"/>
      <c r="BU42" s="45"/>
      <c r="BV42" s="45"/>
      <c r="BW42" s="45"/>
      <c r="BX42" s="45"/>
      <c r="BY42" s="12"/>
      <c r="BZ42" s="12"/>
      <c r="CA42" s="45"/>
      <c r="CB42" s="45"/>
      <c r="CC42" s="45"/>
      <c r="CD42" s="45"/>
      <c r="CE42" s="41"/>
      <c r="CF42" s="41"/>
      <c r="CG42" s="41"/>
      <c r="CH42" s="41"/>
      <c r="CI42" s="41"/>
      <c r="CJ42" s="41"/>
      <c r="CK42" s="12">
        <f>(BM42)/1</f>
        <v>1</v>
      </c>
      <c r="CL42" s="45">
        <f>CK42</f>
        <v>1</v>
      </c>
      <c r="CM42" s="41"/>
    </row>
    <row r="43" spans="1:91" s="58" customFormat="1" ht="78" hidden="1" customHeight="1" x14ac:dyDescent="0.25">
      <c r="A43" s="110"/>
      <c r="B43" s="110"/>
      <c r="C43" s="110"/>
      <c r="D43" s="110"/>
      <c r="E43" s="110"/>
      <c r="F43" s="125"/>
      <c r="G43" s="45"/>
      <c r="H43" s="87"/>
      <c r="I43" s="86" t="s">
        <v>414</v>
      </c>
      <c r="J43" s="36" t="s">
        <v>70</v>
      </c>
      <c r="K43" s="36" t="s">
        <v>447</v>
      </c>
      <c r="L43" s="36" t="s">
        <v>118</v>
      </c>
      <c r="M43" s="45">
        <v>1</v>
      </c>
      <c r="N43" s="88" t="s">
        <v>263</v>
      </c>
      <c r="O43" s="45">
        <v>1</v>
      </c>
      <c r="P43" s="50" t="s">
        <v>264</v>
      </c>
      <c r="Q43" s="36" t="s">
        <v>74</v>
      </c>
      <c r="R43" s="36" t="s">
        <v>74</v>
      </c>
      <c r="S43" s="49" t="s">
        <v>265</v>
      </c>
      <c r="T43" s="90" t="s">
        <v>76</v>
      </c>
      <c r="U43" s="49" t="s">
        <v>266</v>
      </c>
      <c r="V43" s="91" t="s">
        <v>78</v>
      </c>
      <c r="W43" s="36" t="s">
        <v>267</v>
      </c>
      <c r="X43" s="55" t="s">
        <v>80</v>
      </c>
      <c r="Y43" s="36" t="s">
        <v>74</v>
      </c>
      <c r="Z43" s="36" t="s">
        <v>74</v>
      </c>
      <c r="AA43" s="65" t="s">
        <v>81</v>
      </c>
      <c r="AB43" s="37"/>
      <c r="AC43" s="37"/>
      <c r="AD43" s="38">
        <v>1</v>
      </c>
      <c r="AE43" s="38"/>
      <c r="AF43" s="37"/>
      <c r="AG43" s="38">
        <v>1</v>
      </c>
      <c r="AH43" s="37"/>
      <c r="AI43" s="38"/>
      <c r="AJ43" s="38">
        <v>1</v>
      </c>
      <c r="AK43" s="37"/>
      <c r="AL43" s="37"/>
      <c r="AM43" s="38">
        <v>1</v>
      </c>
      <c r="AN43" s="38">
        <v>1</v>
      </c>
      <c r="AO43" s="18">
        <f>1142/1423</f>
        <v>0.80252986647926916</v>
      </c>
      <c r="AP43" s="45">
        <f>AQ43+AR43+AS43+AT43</f>
        <v>1</v>
      </c>
      <c r="AQ43" s="45">
        <v>0.25</v>
      </c>
      <c r="AR43" s="45">
        <v>0.25</v>
      </c>
      <c r="AS43" s="45">
        <v>0.25</v>
      </c>
      <c r="AT43" s="45">
        <v>0.25</v>
      </c>
      <c r="AU43" s="18"/>
      <c r="AV43" s="45"/>
      <c r="AW43" s="45"/>
      <c r="AX43" s="45"/>
      <c r="AY43" s="45"/>
      <c r="AZ43" s="45"/>
      <c r="BA43" s="18"/>
      <c r="BB43" s="45"/>
      <c r="BC43" s="45"/>
      <c r="BD43" s="45"/>
      <c r="BE43" s="45"/>
      <c r="BF43" s="45"/>
      <c r="BG43" s="41"/>
      <c r="BH43" s="41"/>
      <c r="BI43" s="41"/>
      <c r="BJ43" s="41"/>
      <c r="BK43" s="41"/>
      <c r="BL43" s="41"/>
      <c r="BM43" s="18">
        <f>1142/1423</f>
        <v>0.80252986647926916</v>
      </c>
      <c r="BN43" s="12">
        <f>BO43+BP43+BQ43+BR43</f>
        <v>1</v>
      </c>
      <c r="BO43" s="45">
        <v>0.25</v>
      </c>
      <c r="BP43" s="45">
        <v>0.25</v>
      </c>
      <c r="BQ43" s="45">
        <v>0.25</v>
      </c>
      <c r="BR43" s="45">
        <v>0.25</v>
      </c>
      <c r="BS43" s="66"/>
      <c r="BT43" s="12"/>
      <c r="BU43" s="45"/>
      <c r="BV43" s="45"/>
      <c r="BW43" s="45"/>
      <c r="BX43" s="45"/>
      <c r="BY43" s="66"/>
      <c r="BZ43" s="12"/>
      <c r="CA43" s="45"/>
      <c r="CB43" s="45"/>
      <c r="CC43" s="45"/>
      <c r="CD43" s="45"/>
      <c r="CE43" s="41"/>
      <c r="CF43" s="41"/>
      <c r="CG43" s="41"/>
      <c r="CH43" s="41"/>
      <c r="CI43" s="41"/>
      <c r="CJ43" s="41"/>
      <c r="CK43" s="18">
        <f>(BM43)/1</f>
        <v>0.80252986647926916</v>
      </c>
      <c r="CL43" s="66">
        <f>CK43</f>
        <v>0.80252986647926916</v>
      </c>
      <c r="CM43" s="41"/>
    </row>
    <row r="44" spans="1:91" s="58" customFormat="1" ht="78" hidden="1" customHeight="1" x14ac:dyDescent="0.25">
      <c r="A44" s="110"/>
      <c r="B44" s="110"/>
      <c r="C44" s="110"/>
      <c r="D44" s="110"/>
      <c r="E44" s="110"/>
      <c r="F44" s="125"/>
      <c r="G44" s="41"/>
      <c r="H44" s="87"/>
      <c r="I44" s="124" t="s">
        <v>415</v>
      </c>
      <c r="J44" s="162" t="s">
        <v>70</v>
      </c>
      <c r="K44" s="36" t="s">
        <v>448</v>
      </c>
      <c r="L44" s="36" t="s">
        <v>118</v>
      </c>
      <c r="M44" s="121">
        <v>1</v>
      </c>
      <c r="N44" s="88" t="s">
        <v>268</v>
      </c>
      <c r="O44" s="66">
        <v>3.8399999999999997E-2</v>
      </c>
      <c r="P44" s="96" t="s">
        <v>269</v>
      </c>
      <c r="Q44" s="97">
        <v>3307500000</v>
      </c>
      <c r="R44" s="83" t="s">
        <v>270</v>
      </c>
      <c r="S44" s="49" t="s">
        <v>271</v>
      </c>
      <c r="T44" s="59" t="s">
        <v>76</v>
      </c>
      <c r="U44" s="49" t="s">
        <v>272</v>
      </c>
      <c r="V44" s="52" t="s">
        <v>78</v>
      </c>
      <c r="W44" s="52" t="s">
        <v>273</v>
      </c>
      <c r="X44" s="55" t="s">
        <v>80</v>
      </c>
      <c r="Y44" s="97">
        <v>3307500000</v>
      </c>
      <c r="Z44" s="83" t="s">
        <v>270</v>
      </c>
      <c r="AA44" s="55" t="s">
        <v>133</v>
      </c>
      <c r="AB44" s="37"/>
      <c r="AC44" s="37"/>
      <c r="AD44" s="75"/>
      <c r="AE44" s="75"/>
      <c r="AF44" s="75"/>
      <c r="AG44" s="75"/>
      <c r="AH44" s="75"/>
      <c r="AI44" s="75"/>
      <c r="AJ44" s="75"/>
      <c r="AK44" s="75"/>
      <c r="AL44" s="75"/>
      <c r="AM44" s="21">
        <v>1</v>
      </c>
      <c r="AN44" s="21">
        <v>1</v>
      </c>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row>
    <row r="45" spans="1:91" s="58" customFormat="1" ht="78" hidden="1" customHeight="1" x14ac:dyDescent="0.25">
      <c r="A45" s="110"/>
      <c r="B45" s="110"/>
      <c r="C45" s="110"/>
      <c r="D45" s="110"/>
      <c r="E45" s="110"/>
      <c r="F45" s="125"/>
      <c r="G45" s="41"/>
      <c r="H45" s="87"/>
      <c r="I45" s="125"/>
      <c r="J45" s="163"/>
      <c r="K45" s="36" t="s">
        <v>449</v>
      </c>
      <c r="L45" s="36" t="s">
        <v>118</v>
      </c>
      <c r="M45" s="122"/>
      <c r="N45" s="88" t="s">
        <v>313</v>
      </c>
      <c r="O45" s="66">
        <v>3.8399999999999997E-2</v>
      </c>
      <c r="P45" s="88" t="s">
        <v>418</v>
      </c>
      <c r="Q45" s="36" t="s">
        <v>74</v>
      </c>
      <c r="R45" s="36" t="s">
        <v>74</v>
      </c>
      <c r="S45" s="49" t="s">
        <v>419</v>
      </c>
      <c r="T45" s="59" t="s">
        <v>76</v>
      </c>
      <c r="U45" s="49" t="s">
        <v>420</v>
      </c>
      <c r="V45" s="52" t="s">
        <v>78</v>
      </c>
      <c r="W45" s="98" t="s">
        <v>317</v>
      </c>
      <c r="X45" s="55" t="s">
        <v>80</v>
      </c>
      <c r="Y45" s="55" t="s">
        <v>80</v>
      </c>
      <c r="Z45" s="55" t="s">
        <v>80</v>
      </c>
      <c r="AA45" s="55" t="s">
        <v>81</v>
      </c>
      <c r="AB45" s="37"/>
      <c r="AC45" s="37"/>
      <c r="AD45" s="38">
        <v>0.9</v>
      </c>
      <c r="AE45" s="75"/>
      <c r="AF45" s="75"/>
      <c r="AG45" s="38">
        <v>0.9</v>
      </c>
      <c r="AH45" s="75"/>
      <c r="AI45" s="75"/>
      <c r="AJ45" s="38">
        <v>0.9</v>
      </c>
      <c r="AK45" s="75"/>
      <c r="AL45" s="75"/>
      <c r="AM45" s="38">
        <v>0.9</v>
      </c>
      <c r="AN45" s="38">
        <v>0.9</v>
      </c>
      <c r="AO45" s="45">
        <f>46/50</f>
        <v>0.92</v>
      </c>
      <c r="AP45" s="45">
        <f>AQ45+AR45+AS45+AT45</f>
        <v>1</v>
      </c>
      <c r="AQ45" s="45">
        <v>0.25</v>
      </c>
      <c r="AR45" s="45">
        <v>0.25</v>
      </c>
      <c r="AS45" s="45">
        <v>0.25</v>
      </c>
      <c r="AT45" s="45">
        <v>0.25</v>
      </c>
      <c r="AU45" s="41"/>
      <c r="AV45" s="41"/>
      <c r="AW45" s="41"/>
      <c r="AX45" s="41"/>
      <c r="AY45" s="41"/>
      <c r="AZ45" s="41"/>
      <c r="BA45" s="41"/>
      <c r="BB45" s="41"/>
      <c r="BC45" s="41"/>
      <c r="BD45" s="41"/>
      <c r="BE45" s="41"/>
      <c r="BF45" s="41"/>
      <c r="BG45" s="41"/>
      <c r="BH45" s="41"/>
      <c r="BI45" s="41"/>
      <c r="BJ45" s="41"/>
      <c r="BK45" s="41"/>
      <c r="BL45" s="41"/>
      <c r="BM45" s="45">
        <f>46/50</f>
        <v>0.92</v>
      </c>
      <c r="BN45" s="45">
        <f>BO45+BP45+BQ45+BR45</f>
        <v>1</v>
      </c>
      <c r="BO45" s="45">
        <v>0.25</v>
      </c>
      <c r="BP45" s="45">
        <v>0.25</v>
      </c>
      <c r="BQ45" s="45">
        <v>0.25</v>
      </c>
      <c r="BR45" s="45">
        <v>0.25</v>
      </c>
      <c r="BS45" s="41"/>
      <c r="BT45" s="41"/>
      <c r="BU45" s="41"/>
      <c r="BV45" s="41"/>
      <c r="BW45" s="41"/>
      <c r="BX45" s="41"/>
      <c r="BY45" s="41"/>
      <c r="BZ45" s="41"/>
      <c r="CA45" s="41"/>
      <c r="CB45" s="41"/>
      <c r="CC45" s="41"/>
      <c r="CD45" s="41"/>
      <c r="CE45" s="41"/>
      <c r="CF45" s="41"/>
      <c r="CG45" s="41"/>
      <c r="CH45" s="41"/>
      <c r="CI45" s="41"/>
      <c r="CJ45" s="41"/>
      <c r="CK45" s="48">
        <f>(BM45)/1</f>
        <v>0.92</v>
      </c>
      <c r="CL45" s="45">
        <v>1</v>
      </c>
      <c r="CM45" s="41"/>
    </row>
    <row r="46" spans="1:91" s="58" customFormat="1" ht="78" hidden="1" customHeight="1" x14ac:dyDescent="0.25">
      <c r="A46" s="110"/>
      <c r="B46" s="110"/>
      <c r="C46" s="110"/>
      <c r="D46" s="110"/>
      <c r="E46" s="110"/>
      <c r="F46" s="125"/>
      <c r="G46" s="41"/>
      <c r="H46" s="87"/>
      <c r="I46" s="125"/>
      <c r="J46" s="163"/>
      <c r="K46" s="36" t="s">
        <v>450</v>
      </c>
      <c r="L46" s="36" t="s">
        <v>118</v>
      </c>
      <c r="M46" s="122"/>
      <c r="N46" s="49" t="s">
        <v>274</v>
      </c>
      <c r="O46" s="66">
        <v>3.8399999999999997E-2</v>
      </c>
      <c r="P46" s="99" t="s">
        <v>275</v>
      </c>
      <c r="Q46" s="36" t="s">
        <v>74</v>
      </c>
      <c r="R46" s="36" t="s">
        <v>74</v>
      </c>
      <c r="S46" s="49" t="s">
        <v>276</v>
      </c>
      <c r="T46" s="59" t="s">
        <v>85</v>
      </c>
      <c r="U46" s="49" t="s">
        <v>277</v>
      </c>
      <c r="V46" s="91" t="s">
        <v>29</v>
      </c>
      <c r="W46" s="98" t="s">
        <v>132</v>
      </c>
      <c r="X46" s="55" t="s">
        <v>80</v>
      </c>
      <c r="Y46" s="36" t="s">
        <v>74</v>
      </c>
      <c r="Z46" s="36" t="s">
        <v>74</v>
      </c>
      <c r="AA46" s="65" t="s">
        <v>133</v>
      </c>
      <c r="AB46" s="37"/>
      <c r="AC46" s="37"/>
      <c r="AD46" s="38"/>
      <c r="AE46" s="38"/>
      <c r="AF46" s="37"/>
      <c r="AG46" s="38"/>
      <c r="AH46" s="37"/>
      <c r="AI46" s="75">
        <v>1</v>
      </c>
      <c r="AJ46" s="38"/>
      <c r="AK46" s="37"/>
      <c r="AL46" s="37"/>
      <c r="AM46" s="38"/>
      <c r="AN46" s="75">
        <v>1</v>
      </c>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row>
    <row r="47" spans="1:91" s="58" customFormat="1" ht="78" hidden="1" customHeight="1" x14ac:dyDescent="0.25">
      <c r="A47" s="110"/>
      <c r="B47" s="110"/>
      <c r="C47" s="110"/>
      <c r="D47" s="110"/>
      <c r="E47" s="110"/>
      <c r="F47" s="125"/>
      <c r="G47" s="41"/>
      <c r="H47" s="87"/>
      <c r="I47" s="125"/>
      <c r="J47" s="163"/>
      <c r="K47" s="36" t="s">
        <v>451</v>
      </c>
      <c r="L47" s="36" t="s">
        <v>118</v>
      </c>
      <c r="M47" s="122"/>
      <c r="N47" s="49" t="s">
        <v>278</v>
      </c>
      <c r="O47" s="66">
        <v>3.8399999999999997E-2</v>
      </c>
      <c r="P47" s="100" t="s">
        <v>279</v>
      </c>
      <c r="Q47" s="36" t="s">
        <v>74</v>
      </c>
      <c r="R47" s="36" t="s">
        <v>74</v>
      </c>
      <c r="S47" s="49" t="s">
        <v>280</v>
      </c>
      <c r="T47" s="90" t="s">
        <v>76</v>
      </c>
      <c r="U47" s="49" t="s">
        <v>281</v>
      </c>
      <c r="V47" s="52" t="s">
        <v>78</v>
      </c>
      <c r="W47" s="36" t="s">
        <v>206</v>
      </c>
      <c r="X47" s="55" t="s">
        <v>80</v>
      </c>
      <c r="Y47" s="36" t="s">
        <v>74</v>
      </c>
      <c r="Z47" s="36" t="s">
        <v>74</v>
      </c>
      <c r="AA47" s="65" t="s">
        <v>133</v>
      </c>
      <c r="AB47" s="36"/>
      <c r="AC47" s="36"/>
      <c r="AD47" s="45"/>
      <c r="AE47" s="36"/>
      <c r="AF47" s="36"/>
      <c r="AG47" s="45"/>
      <c r="AH47" s="36"/>
      <c r="AI47" s="36"/>
      <c r="AJ47" s="45"/>
      <c r="AK47" s="36"/>
      <c r="AL47" s="36"/>
      <c r="AM47" s="45">
        <v>0.8</v>
      </c>
      <c r="AN47" s="45">
        <v>0.8</v>
      </c>
      <c r="AO47" s="12"/>
      <c r="AP47" s="27"/>
      <c r="AQ47" s="19"/>
      <c r="AR47" s="27"/>
      <c r="AS47" s="27"/>
      <c r="AT47" s="27"/>
      <c r="AU47" s="18"/>
      <c r="AV47" s="27"/>
      <c r="AW47" s="19"/>
      <c r="AX47" s="27"/>
      <c r="AY47" s="27"/>
      <c r="AZ47" s="27"/>
      <c r="BA47" s="12"/>
      <c r="BB47" s="27"/>
      <c r="BC47" s="19"/>
      <c r="BD47" s="27"/>
      <c r="BE47" s="27"/>
      <c r="BF47" s="27"/>
      <c r="BG47" s="41"/>
      <c r="BH47" s="41"/>
      <c r="BI47" s="41"/>
      <c r="BJ47" s="41"/>
      <c r="BK47" s="41"/>
      <c r="BL47" s="41"/>
      <c r="BM47" s="27"/>
      <c r="BN47" s="12"/>
      <c r="BO47" s="45"/>
      <c r="BP47" s="45"/>
      <c r="BQ47" s="45"/>
      <c r="BR47" s="45"/>
      <c r="BS47" s="66"/>
      <c r="BT47" s="12"/>
      <c r="BU47" s="45"/>
      <c r="BV47" s="45"/>
      <c r="BW47" s="45"/>
      <c r="BX47" s="45"/>
      <c r="BY47" s="66"/>
      <c r="BZ47" s="12"/>
      <c r="CA47" s="45"/>
      <c r="CB47" s="45"/>
      <c r="CC47" s="45"/>
      <c r="CD47" s="45"/>
      <c r="CE47" s="41"/>
      <c r="CF47" s="41"/>
      <c r="CG47" s="41"/>
      <c r="CH47" s="41"/>
      <c r="CI47" s="41"/>
      <c r="CJ47" s="41"/>
      <c r="CK47" s="66"/>
      <c r="CL47" s="66"/>
      <c r="CM47" s="41"/>
    </row>
    <row r="48" spans="1:91" s="58" customFormat="1" ht="78" hidden="1" customHeight="1" x14ac:dyDescent="0.25">
      <c r="A48" s="110"/>
      <c r="B48" s="110"/>
      <c r="C48" s="110"/>
      <c r="D48" s="110"/>
      <c r="E48" s="110"/>
      <c r="F48" s="125"/>
      <c r="G48" s="41"/>
      <c r="H48" s="87"/>
      <c r="I48" s="125"/>
      <c r="J48" s="163"/>
      <c r="K48" s="36" t="s">
        <v>451</v>
      </c>
      <c r="L48" s="36" t="s">
        <v>118</v>
      </c>
      <c r="M48" s="122"/>
      <c r="N48" s="49" t="s">
        <v>282</v>
      </c>
      <c r="O48" s="66">
        <v>3.8399999999999997E-2</v>
      </c>
      <c r="P48" s="100" t="s">
        <v>283</v>
      </c>
      <c r="Q48" s="36" t="s">
        <v>74</v>
      </c>
      <c r="R48" s="36" t="s">
        <v>74</v>
      </c>
      <c r="S48" s="49" t="s">
        <v>284</v>
      </c>
      <c r="T48" s="90" t="s">
        <v>76</v>
      </c>
      <c r="U48" s="49" t="s">
        <v>285</v>
      </c>
      <c r="V48" s="52" t="s">
        <v>78</v>
      </c>
      <c r="W48" s="36" t="s">
        <v>206</v>
      </c>
      <c r="X48" s="55" t="s">
        <v>80</v>
      </c>
      <c r="Y48" s="36" t="s">
        <v>74</v>
      </c>
      <c r="Z48" s="36" t="s">
        <v>74</v>
      </c>
      <c r="AA48" s="36" t="s">
        <v>133</v>
      </c>
      <c r="AB48" s="41"/>
      <c r="AC48" s="36"/>
      <c r="AD48" s="45"/>
      <c r="AE48" s="36"/>
      <c r="AF48" s="36"/>
      <c r="AG48" s="45"/>
      <c r="AH48" s="36"/>
      <c r="AI48" s="36"/>
      <c r="AJ48" s="45"/>
      <c r="AK48" s="36"/>
      <c r="AL48" s="36"/>
      <c r="AM48" s="45">
        <v>0.8</v>
      </c>
      <c r="AN48" s="45">
        <v>0.8</v>
      </c>
      <c r="AO48" s="12"/>
      <c r="AP48" s="27"/>
      <c r="AQ48" s="27"/>
      <c r="AR48" s="27"/>
      <c r="AS48" s="27"/>
      <c r="AT48" s="27"/>
      <c r="AU48" s="14"/>
      <c r="AV48" s="27"/>
      <c r="AW48" s="27"/>
      <c r="AX48" s="27"/>
      <c r="AY48" s="27"/>
      <c r="AZ48" s="27"/>
      <c r="BA48" s="14"/>
      <c r="BB48" s="27"/>
      <c r="BC48" s="19"/>
      <c r="BD48" s="27"/>
      <c r="BE48" s="27"/>
      <c r="BF48" s="27"/>
      <c r="BG48" s="41"/>
      <c r="BH48" s="41"/>
      <c r="BI48" s="41"/>
      <c r="BJ48" s="41"/>
      <c r="BK48" s="41"/>
      <c r="BL48" s="41"/>
      <c r="BM48" s="12"/>
      <c r="BN48" s="12"/>
      <c r="BO48" s="27"/>
      <c r="BP48" s="27"/>
      <c r="BQ48" s="27"/>
      <c r="BR48" s="27"/>
      <c r="BS48" s="12"/>
      <c r="BT48" s="12"/>
      <c r="BU48" s="45"/>
      <c r="BV48" s="45"/>
      <c r="BW48" s="45"/>
      <c r="BX48" s="45"/>
      <c r="BY48" s="45"/>
      <c r="BZ48" s="12"/>
      <c r="CA48" s="45"/>
      <c r="CB48" s="45"/>
      <c r="CC48" s="45"/>
      <c r="CD48" s="45"/>
      <c r="CE48" s="41"/>
      <c r="CF48" s="41"/>
      <c r="CG48" s="41"/>
      <c r="CH48" s="41"/>
      <c r="CI48" s="41"/>
      <c r="CJ48" s="41"/>
      <c r="CK48" s="12"/>
      <c r="CL48" s="12"/>
      <c r="CM48" s="41"/>
    </row>
    <row r="49" spans="1:91" s="58" customFormat="1" ht="78" hidden="1" customHeight="1" x14ac:dyDescent="0.25">
      <c r="A49" s="110"/>
      <c r="B49" s="110"/>
      <c r="C49" s="110"/>
      <c r="D49" s="110"/>
      <c r="E49" s="110"/>
      <c r="F49" s="125"/>
      <c r="G49" s="41"/>
      <c r="H49" s="87"/>
      <c r="I49" s="125"/>
      <c r="J49" s="163"/>
      <c r="K49" s="36" t="s">
        <v>452</v>
      </c>
      <c r="L49" s="36" t="s">
        <v>118</v>
      </c>
      <c r="M49" s="122"/>
      <c r="N49" s="49" t="s">
        <v>286</v>
      </c>
      <c r="O49" s="66">
        <v>3.8399999999999997E-2</v>
      </c>
      <c r="P49" s="100" t="s">
        <v>287</v>
      </c>
      <c r="Q49" s="36" t="s">
        <v>74</v>
      </c>
      <c r="R49" s="36" t="s">
        <v>74</v>
      </c>
      <c r="S49" s="41" t="s">
        <v>288</v>
      </c>
      <c r="T49" s="90" t="s">
        <v>76</v>
      </c>
      <c r="U49" s="41" t="s">
        <v>289</v>
      </c>
      <c r="V49" s="91" t="s">
        <v>78</v>
      </c>
      <c r="W49" s="80" t="s">
        <v>138</v>
      </c>
      <c r="X49" s="55" t="s">
        <v>80</v>
      </c>
      <c r="Y49" s="36" t="s">
        <v>74</v>
      </c>
      <c r="Z49" s="36" t="s">
        <v>74</v>
      </c>
      <c r="AA49" s="36" t="s">
        <v>87</v>
      </c>
      <c r="AB49" s="41"/>
      <c r="AC49" s="41"/>
      <c r="AD49" s="45"/>
      <c r="AE49" s="41"/>
      <c r="AF49" s="41"/>
      <c r="AG49" s="45">
        <v>1</v>
      </c>
      <c r="AH49" s="41"/>
      <c r="AI49" s="41"/>
      <c r="AJ49" s="45"/>
      <c r="AK49" s="41"/>
      <c r="AL49" s="41"/>
      <c r="AM49" s="45">
        <v>1</v>
      </c>
      <c r="AN49" s="45">
        <v>1</v>
      </c>
      <c r="AO49" s="41"/>
      <c r="AP49" s="41"/>
      <c r="AQ49" s="41"/>
      <c r="AR49" s="41"/>
      <c r="AS49" s="41"/>
      <c r="AT49" s="41"/>
      <c r="AU49" s="45"/>
      <c r="AV49" s="45"/>
      <c r="AW49" s="45"/>
      <c r="AX49" s="45"/>
      <c r="AY49" s="45"/>
      <c r="AZ49" s="45"/>
      <c r="BA49" s="41"/>
      <c r="BB49" s="41"/>
      <c r="BC49" s="41"/>
      <c r="BD49" s="41"/>
      <c r="BE49" s="41"/>
      <c r="BF49" s="41"/>
      <c r="BG49" s="41"/>
      <c r="BH49" s="41"/>
      <c r="BI49" s="41"/>
      <c r="BJ49" s="41"/>
      <c r="BK49" s="41"/>
      <c r="BL49" s="41"/>
      <c r="BM49" s="41"/>
      <c r="BN49" s="41"/>
      <c r="BO49" s="41"/>
      <c r="BP49" s="41"/>
      <c r="BQ49" s="41"/>
      <c r="BR49" s="41"/>
      <c r="BS49" s="12"/>
      <c r="BT49" s="12"/>
      <c r="BU49" s="45"/>
      <c r="BV49" s="45"/>
      <c r="BW49" s="45"/>
      <c r="BX49" s="45"/>
      <c r="BY49" s="36"/>
      <c r="BZ49" s="41"/>
      <c r="CA49" s="41"/>
      <c r="CB49" s="41"/>
      <c r="CC49" s="41"/>
      <c r="CD49" s="41"/>
      <c r="CE49" s="41"/>
      <c r="CF49" s="41"/>
      <c r="CG49" s="41"/>
      <c r="CH49" s="41"/>
      <c r="CI49" s="41"/>
      <c r="CJ49" s="41"/>
      <c r="CK49" s="12"/>
      <c r="CL49" s="45"/>
      <c r="CM49" s="41"/>
    </row>
    <row r="50" spans="1:91" s="58" customFormat="1" ht="78" hidden="1" customHeight="1" x14ac:dyDescent="0.25">
      <c r="A50" s="110"/>
      <c r="B50" s="110"/>
      <c r="C50" s="110"/>
      <c r="D50" s="110"/>
      <c r="E50" s="110"/>
      <c r="F50" s="125"/>
      <c r="G50" s="41"/>
      <c r="H50" s="87"/>
      <c r="I50" s="125"/>
      <c r="J50" s="163"/>
      <c r="K50" s="36" t="s">
        <v>451</v>
      </c>
      <c r="L50" s="36" t="s">
        <v>118</v>
      </c>
      <c r="M50" s="122"/>
      <c r="N50" s="88" t="s">
        <v>290</v>
      </c>
      <c r="O50" s="66">
        <v>3.8399999999999997E-2</v>
      </c>
      <c r="P50" s="41" t="s">
        <v>291</v>
      </c>
      <c r="Q50" s="36" t="s">
        <v>74</v>
      </c>
      <c r="R50" s="36" t="s">
        <v>74</v>
      </c>
      <c r="S50" s="41" t="s">
        <v>292</v>
      </c>
      <c r="T50" s="36" t="s">
        <v>76</v>
      </c>
      <c r="U50" s="88" t="s">
        <v>293</v>
      </c>
      <c r="V50" s="36" t="s">
        <v>78</v>
      </c>
      <c r="W50" s="36" t="s">
        <v>206</v>
      </c>
      <c r="X50" s="67" t="s">
        <v>294</v>
      </c>
      <c r="Y50" s="36" t="s">
        <v>74</v>
      </c>
      <c r="Z50" s="36" t="s">
        <v>74</v>
      </c>
      <c r="AA50" s="36" t="s">
        <v>81</v>
      </c>
      <c r="AB50" s="28"/>
      <c r="AC50" s="41"/>
      <c r="AD50" s="57">
        <v>0.2</v>
      </c>
      <c r="AE50" s="65"/>
      <c r="AF50" s="65"/>
      <c r="AG50" s="57">
        <v>0.2</v>
      </c>
      <c r="AH50" s="65"/>
      <c r="AI50" s="65"/>
      <c r="AJ50" s="57">
        <v>0.2</v>
      </c>
      <c r="AK50" s="65"/>
      <c r="AL50" s="65"/>
      <c r="AM50" s="57">
        <v>0.25</v>
      </c>
      <c r="AN50" s="57">
        <f>AD50+AG50+AJ50+AM50</f>
        <v>0.85000000000000009</v>
      </c>
      <c r="AO50" s="12">
        <v>0</v>
      </c>
      <c r="AP50" s="12">
        <f>AQ50+AR50+AS50+AT50</f>
        <v>0.75</v>
      </c>
      <c r="AQ50" s="45">
        <v>0.25</v>
      </c>
      <c r="AR50" s="45">
        <v>0.25</v>
      </c>
      <c r="AS50" s="45">
        <v>0</v>
      </c>
      <c r="AT50" s="45">
        <v>0.25</v>
      </c>
      <c r="AU50" s="14"/>
      <c r="AV50" s="27"/>
      <c r="AW50" s="19"/>
      <c r="AX50" s="27"/>
      <c r="AY50" s="27"/>
      <c r="AZ50" s="27"/>
      <c r="BA50" s="14"/>
      <c r="BB50" s="27"/>
      <c r="BC50" s="19"/>
      <c r="BD50" s="27"/>
      <c r="BE50" s="27"/>
      <c r="BF50" s="27"/>
      <c r="BG50" s="41"/>
      <c r="BH50" s="41"/>
      <c r="BI50" s="41"/>
      <c r="BJ50" s="41"/>
      <c r="BK50" s="41"/>
      <c r="BL50" s="41"/>
      <c r="BM50" s="12">
        <v>0</v>
      </c>
      <c r="BN50" s="12">
        <f>BO50+BP50+BQ50+BR50</f>
        <v>0.75</v>
      </c>
      <c r="BO50" s="45">
        <v>0.25</v>
      </c>
      <c r="BP50" s="45">
        <v>0.25</v>
      </c>
      <c r="BQ50" s="45">
        <v>0</v>
      </c>
      <c r="BR50" s="45">
        <v>0.25</v>
      </c>
      <c r="BS50" s="12"/>
      <c r="BT50" s="12"/>
      <c r="BU50" s="45"/>
      <c r="BV50" s="45"/>
      <c r="BW50" s="45"/>
      <c r="BX50" s="45"/>
      <c r="BY50" s="12"/>
      <c r="BZ50" s="12"/>
      <c r="CA50" s="45"/>
      <c r="CB50" s="45"/>
      <c r="CC50" s="45"/>
      <c r="CD50" s="45"/>
      <c r="CE50" s="41"/>
      <c r="CF50" s="41"/>
      <c r="CG50" s="41"/>
      <c r="CH50" s="41"/>
      <c r="CI50" s="41"/>
      <c r="CJ50" s="41"/>
      <c r="CK50" s="12">
        <f>(BM50/4)</f>
        <v>0</v>
      </c>
      <c r="CL50" s="12">
        <f>CK50</f>
        <v>0</v>
      </c>
      <c r="CM50" s="41"/>
    </row>
    <row r="51" spans="1:91" s="58" customFormat="1" ht="78" hidden="1" customHeight="1" x14ac:dyDescent="0.25">
      <c r="A51" s="110"/>
      <c r="B51" s="110"/>
      <c r="C51" s="110"/>
      <c r="D51" s="110"/>
      <c r="E51" s="110"/>
      <c r="F51" s="125"/>
      <c r="G51" s="41"/>
      <c r="H51" s="87"/>
      <c r="I51" s="125"/>
      <c r="J51" s="163"/>
      <c r="K51" s="36" t="s">
        <v>451</v>
      </c>
      <c r="L51" s="36" t="s">
        <v>118</v>
      </c>
      <c r="M51" s="122"/>
      <c r="N51" s="88" t="s">
        <v>295</v>
      </c>
      <c r="O51" s="66">
        <v>3.8399999999999997E-2</v>
      </c>
      <c r="P51" s="41" t="s">
        <v>296</v>
      </c>
      <c r="Q51" s="67" t="s">
        <v>74</v>
      </c>
      <c r="R51" s="67" t="s">
        <v>74</v>
      </c>
      <c r="S51" s="50" t="s">
        <v>297</v>
      </c>
      <c r="T51" s="36" t="s">
        <v>76</v>
      </c>
      <c r="U51" s="88" t="s">
        <v>298</v>
      </c>
      <c r="V51" s="36" t="s">
        <v>78</v>
      </c>
      <c r="W51" s="67" t="s">
        <v>206</v>
      </c>
      <c r="X51" s="67" t="s">
        <v>299</v>
      </c>
      <c r="Y51" s="67" t="s">
        <v>74</v>
      </c>
      <c r="Z51" s="67" t="s">
        <v>74</v>
      </c>
      <c r="AA51" s="36" t="s">
        <v>81</v>
      </c>
      <c r="AB51" s="101"/>
      <c r="AC51" s="101"/>
      <c r="AD51" s="57">
        <v>0.2</v>
      </c>
      <c r="AE51" s="65"/>
      <c r="AF51" s="65"/>
      <c r="AG51" s="57">
        <v>0.2</v>
      </c>
      <c r="AH51" s="65"/>
      <c r="AI51" s="65"/>
      <c r="AJ51" s="57">
        <v>0.2</v>
      </c>
      <c r="AK51" s="65"/>
      <c r="AL51" s="65"/>
      <c r="AM51" s="57">
        <v>0.25</v>
      </c>
      <c r="AN51" s="57">
        <f>AD51+AG51+AJ51+AM51</f>
        <v>0.85000000000000009</v>
      </c>
      <c r="AO51" s="12">
        <v>0</v>
      </c>
      <c r="AP51" s="12">
        <f>AQ51+AR51+AS51+AT51</f>
        <v>0.75</v>
      </c>
      <c r="AQ51" s="45">
        <v>0.25</v>
      </c>
      <c r="AR51" s="45">
        <v>0.25</v>
      </c>
      <c r="AS51" s="45">
        <v>0</v>
      </c>
      <c r="AT51" s="45">
        <v>0.25</v>
      </c>
      <c r="AU51" s="18"/>
      <c r="AV51" s="27"/>
      <c r="AW51" s="19"/>
      <c r="AX51" s="27"/>
      <c r="AY51" s="27"/>
      <c r="AZ51" s="27"/>
      <c r="BA51" s="12"/>
      <c r="BB51" s="27"/>
      <c r="BC51" s="19"/>
      <c r="BD51" s="27"/>
      <c r="BE51" s="27"/>
      <c r="BF51" s="27"/>
      <c r="BG51" s="41"/>
      <c r="BH51" s="41"/>
      <c r="BI51" s="41"/>
      <c r="BJ51" s="41"/>
      <c r="BK51" s="41"/>
      <c r="BL51" s="41"/>
      <c r="BM51" s="12">
        <v>0</v>
      </c>
      <c r="BN51" s="12">
        <f>BO51+BP51+BQ51+BR51</f>
        <v>0.75</v>
      </c>
      <c r="BO51" s="45">
        <v>0.25</v>
      </c>
      <c r="BP51" s="45">
        <v>0.25</v>
      </c>
      <c r="BQ51" s="45">
        <v>0</v>
      </c>
      <c r="BR51" s="45">
        <v>0.25</v>
      </c>
      <c r="BS51" s="18"/>
      <c r="BT51" s="12"/>
      <c r="BU51" s="45"/>
      <c r="BV51" s="45"/>
      <c r="BW51" s="45"/>
      <c r="BX51" s="45"/>
      <c r="BY51" s="12"/>
      <c r="BZ51" s="12"/>
      <c r="CA51" s="45"/>
      <c r="CB51" s="45"/>
      <c r="CC51" s="45"/>
      <c r="CD51" s="45"/>
      <c r="CE51" s="41"/>
      <c r="CF51" s="41"/>
      <c r="CG51" s="41"/>
      <c r="CH51" s="41"/>
      <c r="CI51" s="41"/>
      <c r="CJ51" s="41"/>
      <c r="CK51" s="12">
        <f>(BM51/4)</f>
        <v>0</v>
      </c>
      <c r="CL51" s="12">
        <f>CK51</f>
        <v>0</v>
      </c>
      <c r="CM51" s="41"/>
    </row>
    <row r="52" spans="1:91" s="58" customFormat="1" ht="78" customHeight="1" x14ac:dyDescent="0.25">
      <c r="A52" s="110"/>
      <c r="B52" s="110"/>
      <c r="C52" s="110"/>
      <c r="D52" s="110"/>
      <c r="E52" s="110"/>
      <c r="F52" s="125"/>
      <c r="G52" s="41"/>
      <c r="H52" s="87"/>
      <c r="I52" s="125"/>
      <c r="J52" s="163"/>
      <c r="K52" s="36" t="s">
        <v>448</v>
      </c>
      <c r="L52" s="36" t="s">
        <v>118</v>
      </c>
      <c r="M52" s="122"/>
      <c r="N52" s="49" t="s">
        <v>300</v>
      </c>
      <c r="O52" s="66">
        <v>3.8399999999999997E-2</v>
      </c>
      <c r="P52" s="102" t="s">
        <v>301</v>
      </c>
      <c r="Q52" s="97">
        <v>3307500000</v>
      </c>
      <c r="R52" s="83" t="s">
        <v>270</v>
      </c>
      <c r="S52" s="49" t="s">
        <v>302</v>
      </c>
      <c r="T52" s="59" t="s">
        <v>85</v>
      </c>
      <c r="U52" s="49" t="s">
        <v>303</v>
      </c>
      <c r="V52" s="52" t="s">
        <v>29</v>
      </c>
      <c r="W52" s="52" t="s">
        <v>273</v>
      </c>
      <c r="X52" s="52" t="s">
        <v>304</v>
      </c>
      <c r="Y52" s="97">
        <v>3307500000</v>
      </c>
      <c r="Z52" s="83" t="s">
        <v>270</v>
      </c>
      <c r="AA52" s="65" t="s">
        <v>81</v>
      </c>
      <c r="AB52" s="37"/>
      <c r="AC52" s="37"/>
      <c r="AD52" s="55">
        <v>1</v>
      </c>
      <c r="AE52" s="38"/>
      <c r="AF52" s="37"/>
      <c r="AG52" s="55">
        <v>1</v>
      </c>
      <c r="AH52" s="37"/>
      <c r="AI52" s="38"/>
      <c r="AJ52" s="55">
        <v>1</v>
      </c>
      <c r="AK52" s="37"/>
      <c r="AL52" s="37"/>
      <c r="AM52" s="55">
        <v>1</v>
      </c>
      <c r="AN52" s="76">
        <v>4</v>
      </c>
      <c r="AO52" s="36">
        <v>1</v>
      </c>
      <c r="AP52" s="12">
        <f>AQ52+AR52+AS52+AT52</f>
        <v>1</v>
      </c>
      <c r="AQ52" s="45">
        <v>0.25</v>
      </c>
      <c r="AR52" s="45">
        <v>0.25</v>
      </c>
      <c r="AS52" s="45">
        <v>0.25</v>
      </c>
      <c r="AT52" s="45">
        <v>0.25</v>
      </c>
      <c r="AU52" s="36"/>
      <c r="AV52" s="45"/>
      <c r="AW52" s="45"/>
      <c r="AX52" s="45"/>
      <c r="AY52" s="45"/>
      <c r="AZ52" s="45"/>
      <c r="BA52" s="36"/>
      <c r="BB52" s="15"/>
      <c r="BC52" s="15"/>
      <c r="BD52" s="15"/>
      <c r="BE52" s="15"/>
      <c r="BF52" s="15"/>
      <c r="BG52" s="41"/>
      <c r="BH52" s="41"/>
      <c r="BI52" s="41"/>
      <c r="BJ52" s="41"/>
      <c r="BK52" s="41"/>
      <c r="BL52" s="41"/>
      <c r="BM52" s="36">
        <v>1</v>
      </c>
      <c r="BN52" s="12">
        <f>BO52+BP52+BQ52+BR52</f>
        <v>1</v>
      </c>
      <c r="BO52" s="45">
        <v>0.25</v>
      </c>
      <c r="BP52" s="45">
        <v>0.25</v>
      </c>
      <c r="BQ52" s="45">
        <v>0.25</v>
      </c>
      <c r="BR52" s="45">
        <v>0.25</v>
      </c>
      <c r="BS52" s="36"/>
      <c r="BT52" s="12"/>
      <c r="BU52" s="45"/>
      <c r="BV52" s="45"/>
      <c r="BW52" s="45"/>
      <c r="BX52" s="45"/>
      <c r="BY52" s="36"/>
      <c r="BZ52" s="12"/>
      <c r="CA52" s="45"/>
      <c r="CB52" s="45"/>
      <c r="CC52" s="45"/>
      <c r="CD52" s="45"/>
      <c r="CE52" s="41"/>
      <c r="CF52" s="41"/>
      <c r="CG52" s="41"/>
      <c r="CH52" s="41"/>
      <c r="CI52" s="41"/>
      <c r="CJ52" s="41"/>
      <c r="CK52" s="36">
        <f>BM52</f>
        <v>1</v>
      </c>
      <c r="CL52" s="12">
        <f>1/1</f>
        <v>1</v>
      </c>
      <c r="CM52" s="41"/>
    </row>
    <row r="53" spans="1:91" s="58" customFormat="1" ht="78" hidden="1" customHeight="1" x14ac:dyDescent="0.25">
      <c r="A53" s="110"/>
      <c r="B53" s="110"/>
      <c r="C53" s="110"/>
      <c r="D53" s="110"/>
      <c r="E53" s="110"/>
      <c r="F53" s="125"/>
      <c r="G53" s="41"/>
      <c r="H53" s="87"/>
      <c r="I53" s="125"/>
      <c r="J53" s="163"/>
      <c r="K53" s="36" t="s">
        <v>451</v>
      </c>
      <c r="L53" s="36" t="s">
        <v>118</v>
      </c>
      <c r="M53" s="122"/>
      <c r="N53" s="88" t="s">
        <v>305</v>
      </c>
      <c r="O53" s="66">
        <v>3.8399999999999997E-2</v>
      </c>
      <c r="P53" s="99" t="s">
        <v>306</v>
      </c>
      <c r="Q53" s="36" t="s">
        <v>74</v>
      </c>
      <c r="R53" s="36" t="s">
        <v>74</v>
      </c>
      <c r="S53" s="49" t="s">
        <v>458</v>
      </c>
      <c r="T53" s="90" t="s">
        <v>76</v>
      </c>
      <c r="U53" s="88" t="s">
        <v>307</v>
      </c>
      <c r="V53" s="36" t="s">
        <v>78</v>
      </c>
      <c r="W53" s="36" t="s">
        <v>206</v>
      </c>
      <c r="X53" s="36" t="s">
        <v>308</v>
      </c>
      <c r="Y53" s="36" t="s">
        <v>74</v>
      </c>
      <c r="Z53" s="36" t="s">
        <v>74</v>
      </c>
      <c r="AA53" s="65" t="s">
        <v>81</v>
      </c>
      <c r="AB53" s="37"/>
      <c r="AC53" s="29"/>
      <c r="AD53" s="57">
        <v>0.85</v>
      </c>
      <c r="AE53" s="65"/>
      <c r="AF53" s="65"/>
      <c r="AG53" s="57">
        <v>0.85</v>
      </c>
      <c r="AH53" s="65"/>
      <c r="AI53" s="65"/>
      <c r="AJ53" s="57">
        <v>0.85</v>
      </c>
      <c r="AK53" s="65"/>
      <c r="AL53" s="65"/>
      <c r="AM53" s="57">
        <v>0.85</v>
      </c>
      <c r="AN53" s="57">
        <v>0.85</v>
      </c>
      <c r="AO53" s="12">
        <v>0</v>
      </c>
      <c r="AP53" s="12">
        <f>AQ53+AR53+AS53+AT53</f>
        <v>0.75</v>
      </c>
      <c r="AQ53" s="45">
        <v>0.25</v>
      </c>
      <c r="AR53" s="45">
        <v>0.25</v>
      </c>
      <c r="AS53" s="45">
        <v>0</v>
      </c>
      <c r="AT53" s="45">
        <v>0.25</v>
      </c>
      <c r="AU53" s="22"/>
      <c r="AV53" s="27"/>
      <c r="AW53" s="27"/>
      <c r="AX53" s="27"/>
      <c r="AY53" s="27"/>
      <c r="AZ53" s="27"/>
      <c r="BA53" s="14"/>
      <c r="BB53" s="27"/>
      <c r="BC53" s="19"/>
      <c r="BD53" s="27"/>
      <c r="BE53" s="27"/>
      <c r="BF53" s="27"/>
      <c r="BG53" s="41"/>
      <c r="BH53" s="41"/>
      <c r="BI53" s="41"/>
      <c r="BJ53" s="41"/>
      <c r="BK53" s="41"/>
      <c r="BL53" s="41"/>
      <c r="BM53" s="12">
        <v>0</v>
      </c>
      <c r="BN53" s="12">
        <f>BO53+BP53+BQ53+BR53</f>
        <v>0.75</v>
      </c>
      <c r="BO53" s="45">
        <v>0.25</v>
      </c>
      <c r="BP53" s="45">
        <v>0.25</v>
      </c>
      <c r="BQ53" s="45">
        <v>0</v>
      </c>
      <c r="BR53" s="45">
        <v>0.25</v>
      </c>
      <c r="BS53" s="18"/>
      <c r="BT53" s="12"/>
      <c r="BU53" s="45"/>
      <c r="BV53" s="45"/>
      <c r="BW53" s="45"/>
      <c r="BX53" s="45"/>
      <c r="BY53" s="12"/>
      <c r="BZ53" s="12"/>
      <c r="CA53" s="45"/>
      <c r="CB53" s="45"/>
      <c r="CC53" s="45"/>
      <c r="CD53" s="45"/>
      <c r="CE53" s="41"/>
      <c r="CF53" s="41"/>
      <c r="CG53" s="41"/>
      <c r="CH53" s="41"/>
      <c r="CI53" s="41"/>
      <c r="CJ53" s="41"/>
      <c r="CK53" s="12">
        <f>(BM53/4)</f>
        <v>0</v>
      </c>
      <c r="CL53" s="12">
        <f>CK53</f>
        <v>0</v>
      </c>
      <c r="CM53" s="41"/>
    </row>
    <row r="54" spans="1:91" s="58" customFormat="1" ht="78" hidden="1" customHeight="1" x14ac:dyDescent="0.25">
      <c r="A54" s="110"/>
      <c r="B54" s="110"/>
      <c r="C54" s="110"/>
      <c r="D54" s="110"/>
      <c r="E54" s="110"/>
      <c r="F54" s="125"/>
      <c r="G54" s="41"/>
      <c r="H54" s="87"/>
      <c r="I54" s="125"/>
      <c r="J54" s="163"/>
      <c r="K54" s="36" t="s">
        <v>451</v>
      </c>
      <c r="L54" s="36" t="s">
        <v>118</v>
      </c>
      <c r="M54" s="122"/>
      <c r="N54" s="88" t="s">
        <v>309</v>
      </c>
      <c r="O54" s="66">
        <v>3.8399999999999997E-2</v>
      </c>
      <c r="P54" s="88" t="s">
        <v>310</v>
      </c>
      <c r="Q54" s="36" t="s">
        <v>74</v>
      </c>
      <c r="R54" s="36" t="s">
        <v>74</v>
      </c>
      <c r="S54" s="49" t="s">
        <v>311</v>
      </c>
      <c r="T54" s="91" t="s">
        <v>76</v>
      </c>
      <c r="U54" s="88" t="s">
        <v>312</v>
      </c>
      <c r="V54" s="36" t="s">
        <v>78</v>
      </c>
      <c r="W54" s="36" t="s">
        <v>206</v>
      </c>
      <c r="X54" s="55" t="s">
        <v>80</v>
      </c>
      <c r="Y54" s="36" t="s">
        <v>74</v>
      </c>
      <c r="Z54" s="36" t="s">
        <v>74</v>
      </c>
      <c r="AA54" s="36" t="s">
        <v>87</v>
      </c>
      <c r="AB54" s="41"/>
      <c r="AC54" s="41"/>
      <c r="AD54" s="41"/>
      <c r="AE54" s="41"/>
      <c r="AF54" s="41"/>
      <c r="AG54" s="45">
        <v>0.4</v>
      </c>
      <c r="AH54" s="41"/>
      <c r="AI54" s="41"/>
      <c r="AJ54" s="41"/>
      <c r="AK54" s="41"/>
      <c r="AL54" s="41"/>
      <c r="AM54" s="45">
        <v>0.45</v>
      </c>
      <c r="AN54" s="45">
        <v>0.85</v>
      </c>
      <c r="AO54" s="28"/>
      <c r="AP54" s="41"/>
      <c r="AQ54" s="41"/>
      <c r="AR54" s="41"/>
      <c r="AS54" s="41"/>
      <c r="AT54" s="41"/>
      <c r="AU54" s="18"/>
      <c r="AV54" s="45"/>
      <c r="AW54" s="45"/>
      <c r="AX54" s="45"/>
      <c r="AY54" s="45"/>
      <c r="AZ54" s="45"/>
      <c r="BA54" s="41"/>
      <c r="BB54" s="41"/>
      <c r="BC54" s="41"/>
      <c r="BD54" s="41"/>
      <c r="BE54" s="41"/>
      <c r="BF54" s="41"/>
      <c r="BG54" s="41"/>
      <c r="BH54" s="41"/>
      <c r="BI54" s="41"/>
      <c r="BJ54" s="41"/>
      <c r="BK54" s="41"/>
      <c r="BL54" s="41"/>
      <c r="BM54" s="41"/>
      <c r="BN54" s="41"/>
      <c r="BO54" s="41"/>
      <c r="BP54" s="41"/>
      <c r="BQ54" s="41"/>
      <c r="BR54" s="41"/>
      <c r="BS54" s="18"/>
      <c r="BT54" s="12"/>
      <c r="BU54" s="45"/>
      <c r="BV54" s="45"/>
      <c r="BW54" s="45"/>
      <c r="BX54" s="45"/>
      <c r="BY54" s="41"/>
      <c r="BZ54" s="41"/>
      <c r="CA54" s="41"/>
      <c r="CB54" s="41"/>
      <c r="CC54" s="41"/>
      <c r="CD54" s="41"/>
      <c r="CE54" s="41"/>
      <c r="CF54" s="41"/>
      <c r="CG54" s="41"/>
      <c r="CH54" s="41"/>
      <c r="CI54" s="41"/>
      <c r="CJ54" s="41"/>
      <c r="CK54" s="66"/>
      <c r="CL54" s="45"/>
      <c r="CM54" s="41"/>
    </row>
    <row r="55" spans="1:91" s="58" customFormat="1" ht="78" hidden="1" customHeight="1" x14ac:dyDescent="0.25">
      <c r="A55" s="110"/>
      <c r="B55" s="110"/>
      <c r="C55" s="110"/>
      <c r="D55" s="110"/>
      <c r="E55" s="110"/>
      <c r="F55" s="125"/>
      <c r="G55" s="41"/>
      <c r="H55" s="87"/>
      <c r="I55" s="125"/>
      <c r="J55" s="163"/>
      <c r="K55" s="36" t="s">
        <v>449</v>
      </c>
      <c r="L55" s="36" t="s">
        <v>118</v>
      </c>
      <c r="M55" s="122"/>
      <c r="N55" s="88" t="s">
        <v>313</v>
      </c>
      <c r="O55" s="66">
        <v>3.8399999999999997E-2</v>
      </c>
      <c r="P55" s="99" t="s">
        <v>314</v>
      </c>
      <c r="Q55" s="36" t="s">
        <v>74</v>
      </c>
      <c r="R55" s="36" t="s">
        <v>74</v>
      </c>
      <c r="S55" s="49" t="s">
        <v>315</v>
      </c>
      <c r="T55" s="90" t="s">
        <v>76</v>
      </c>
      <c r="U55" s="49" t="s">
        <v>316</v>
      </c>
      <c r="V55" s="91" t="s">
        <v>78</v>
      </c>
      <c r="W55" s="36" t="s">
        <v>317</v>
      </c>
      <c r="X55" s="55" t="s">
        <v>80</v>
      </c>
      <c r="Y55" s="36" t="s">
        <v>74</v>
      </c>
      <c r="Z55" s="36" t="s">
        <v>74</v>
      </c>
      <c r="AA55" s="36" t="s">
        <v>81</v>
      </c>
      <c r="AB55" s="41"/>
      <c r="AC55" s="41"/>
      <c r="AD55" s="45">
        <v>0.85</v>
      </c>
      <c r="AE55" s="41"/>
      <c r="AF55" s="41"/>
      <c r="AG55" s="45">
        <v>0.85</v>
      </c>
      <c r="AH55" s="41"/>
      <c r="AI55" s="41"/>
      <c r="AJ55" s="45">
        <v>0.85</v>
      </c>
      <c r="AK55" s="41"/>
      <c r="AL55" s="41"/>
      <c r="AM55" s="45">
        <v>0.85</v>
      </c>
      <c r="AN55" s="45">
        <v>0.85</v>
      </c>
      <c r="AO55" s="45">
        <f>163/163</f>
        <v>1</v>
      </c>
      <c r="AP55" s="45">
        <f>AQ55+AR55+AS55+AT55</f>
        <v>1</v>
      </c>
      <c r="AQ55" s="45">
        <v>0.25</v>
      </c>
      <c r="AR55" s="45">
        <v>0.25</v>
      </c>
      <c r="AS55" s="45">
        <v>0.25</v>
      </c>
      <c r="AT55" s="45">
        <v>0.25</v>
      </c>
      <c r="AU55" s="12"/>
      <c r="AV55" s="45"/>
      <c r="AW55" s="12"/>
      <c r="AX55" s="12"/>
      <c r="AY55" s="12"/>
      <c r="AZ55" s="12"/>
      <c r="BA55" s="12"/>
      <c r="BB55" s="45"/>
      <c r="BC55" s="12"/>
      <c r="BD55" s="12"/>
      <c r="BE55" s="12"/>
      <c r="BF55" s="12"/>
      <c r="BG55" s="41"/>
      <c r="BH55" s="41"/>
      <c r="BI55" s="41"/>
      <c r="BJ55" s="41"/>
      <c r="BK55" s="41"/>
      <c r="BL55" s="41"/>
      <c r="BM55" s="45">
        <f>163/163</f>
        <v>1</v>
      </c>
      <c r="BN55" s="45">
        <f>BO55+BP55+BQ55+BR55</f>
        <v>1</v>
      </c>
      <c r="BO55" s="45">
        <v>0.25</v>
      </c>
      <c r="BP55" s="45">
        <v>0.25</v>
      </c>
      <c r="BQ55" s="45">
        <v>0.25</v>
      </c>
      <c r="BR55" s="45">
        <v>0.25</v>
      </c>
      <c r="BS55" s="12"/>
      <c r="BT55" s="12"/>
      <c r="BU55" s="45"/>
      <c r="BV55" s="45"/>
      <c r="BW55" s="45"/>
      <c r="BX55" s="45"/>
      <c r="BY55" s="12"/>
      <c r="BZ55" s="12"/>
      <c r="CA55" s="45"/>
      <c r="CB55" s="45"/>
      <c r="CC55" s="45"/>
      <c r="CD55" s="45"/>
      <c r="CE55" s="41"/>
      <c r="CF55" s="41"/>
      <c r="CG55" s="41"/>
      <c r="CH55" s="41"/>
      <c r="CI55" s="41"/>
      <c r="CJ55" s="41"/>
      <c r="CK55" s="48">
        <f>(BM55)/1</f>
        <v>1</v>
      </c>
      <c r="CL55" s="45">
        <f>CK55</f>
        <v>1</v>
      </c>
      <c r="CM55" s="41"/>
    </row>
    <row r="56" spans="1:91" s="58" customFormat="1" ht="78" hidden="1" customHeight="1" x14ac:dyDescent="0.25">
      <c r="A56" s="110"/>
      <c r="B56" s="110"/>
      <c r="C56" s="110"/>
      <c r="D56" s="110"/>
      <c r="E56" s="110"/>
      <c r="F56" s="125"/>
      <c r="G56" s="41"/>
      <c r="H56" s="87"/>
      <c r="I56" s="125"/>
      <c r="J56" s="163"/>
      <c r="K56" s="36" t="s">
        <v>449</v>
      </c>
      <c r="L56" s="36" t="s">
        <v>118</v>
      </c>
      <c r="M56" s="122"/>
      <c r="N56" s="88" t="s">
        <v>318</v>
      </c>
      <c r="O56" s="66">
        <v>3.8399999999999997E-2</v>
      </c>
      <c r="P56" s="99" t="s">
        <v>319</v>
      </c>
      <c r="Q56" s="36" t="s">
        <v>74</v>
      </c>
      <c r="R56" s="36" t="s">
        <v>74</v>
      </c>
      <c r="S56" s="49" t="s">
        <v>320</v>
      </c>
      <c r="T56" s="90" t="s">
        <v>76</v>
      </c>
      <c r="U56" s="49" t="s">
        <v>321</v>
      </c>
      <c r="V56" s="91" t="s">
        <v>78</v>
      </c>
      <c r="W56" s="36" t="s">
        <v>317</v>
      </c>
      <c r="X56" s="55" t="s">
        <v>80</v>
      </c>
      <c r="Y56" s="36" t="s">
        <v>74</v>
      </c>
      <c r="Z56" s="36" t="s">
        <v>74</v>
      </c>
      <c r="AA56" s="36" t="s">
        <v>81</v>
      </c>
      <c r="AB56" s="41"/>
      <c r="AC56" s="41"/>
      <c r="AD56" s="45">
        <v>1</v>
      </c>
      <c r="AE56" s="41"/>
      <c r="AF56" s="41"/>
      <c r="AG56" s="45">
        <v>1</v>
      </c>
      <c r="AH56" s="41"/>
      <c r="AI56" s="41"/>
      <c r="AJ56" s="45">
        <v>1</v>
      </c>
      <c r="AK56" s="41"/>
      <c r="AL56" s="41"/>
      <c r="AM56" s="45">
        <v>1</v>
      </c>
      <c r="AN56" s="45">
        <v>1</v>
      </c>
      <c r="AO56" s="45">
        <f>150/150</f>
        <v>1</v>
      </c>
      <c r="AP56" s="45">
        <f>AQ56+AR56+AS56+AT56</f>
        <v>1</v>
      </c>
      <c r="AQ56" s="45">
        <v>0.25</v>
      </c>
      <c r="AR56" s="45">
        <v>0.25</v>
      </c>
      <c r="AS56" s="45">
        <v>0.25</v>
      </c>
      <c r="AT56" s="45">
        <v>0.25</v>
      </c>
      <c r="AU56" s="45"/>
      <c r="AV56" s="45"/>
      <c r="AW56" s="45"/>
      <c r="AX56" s="45"/>
      <c r="AY56" s="45"/>
      <c r="AZ56" s="45"/>
      <c r="BA56" s="45"/>
      <c r="BB56" s="45"/>
      <c r="BC56" s="45"/>
      <c r="BD56" s="45"/>
      <c r="BE56" s="45"/>
      <c r="BF56" s="45"/>
      <c r="BG56" s="41"/>
      <c r="BH56" s="41"/>
      <c r="BI56" s="41"/>
      <c r="BJ56" s="41"/>
      <c r="BK56" s="41"/>
      <c r="BL56" s="41"/>
      <c r="BM56" s="45">
        <f>150/150</f>
        <v>1</v>
      </c>
      <c r="BN56" s="45">
        <f>BO56+BP56+BQ56+BR56</f>
        <v>1</v>
      </c>
      <c r="BO56" s="45">
        <v>0.25</v>
      </c>
      <c r="BP56" s="45">
        <v>0.25</v>
      </c>
      <c r="BQ56" s="45">
        <v>0.25</v>
      </c>
      <c r="BR56" s="45">
        <v>0.25</v>
      </c>
      <c r="BS56" s="45"/>
      <c r="BT56" s="12"/>
      <c r="BU56" s="45"/>
      <c r="BV56" s="45"/>
      <c r="BW56" s="45"/>
      <c r="BX56" s="45"/>
      <c r="BY56" s="12"/>
      <c r="BZ56" s="12"/>
      <c r="CA56" s="45"/>
      <c r="CB56" s="45"/>
      <c r="CC56" s="45"/>
      <c r="CD56" s="45"/>
      <c r="CE56" s="41"/>
      <c r="CF56" s="41"/>
      <c r="CG56" s="41"/>
      <c r="CH56" s="41"/>
      <c r="CI56" s="41"/>
      <c r="CJ56" s="41"/>
      <c r="CK56" s="48">
        <f>(BM56)/1</f>
        <v>1</v>
      </c>
      <c r="CL56" s="45">
        <f>CK56</f>
        <v>1</v>
      </c>
      <c r="CM56" s="41"/>
    </row>
    <row r="57" spans="1:91" s="58" customFormat="1" ht="78" hidden="1" customHeight="1" x14ac:dyDescent="0.25">
      <c r="A57" s="110"/>
      <c r="B57" s="110"/>
      <c r="C57" s="110"/>
      <c r="D57" s="110"/>
      <c r="E57" s="110"/>
      <c r="F57" s="125"/>
      <c r="G57" s="41"/>
      <c r="H57" s="87"/>
      <c r="I57" s="125"/>
      <c r="J57" s="163"/>
      <c r="K57" s="36" t="s">
        <v>449</v>
      </c>
      <c r="L57" s="36" t="s">
        <v>118</v>
      </c>
      <c r="M57" s="122"/>
      <c r="N57" s="88" t="s">
        <v>322</v>
      </c>
      <c r="O57" s="66">
        <v>3.8399999999999997E-2</v>
      </c>
      <c r="P57" s="99" t="s">
        <v>323</v>
      </c>
      <c r="Q57" s="36" t="s">
        <v>74</v>
      </c>
      <c r="R57" s="36" t="s">
        <v>74</v>
      </c>
      <c r="S57" s="49" t="s">
        <v>324</v>
      </c>
      <c r="T57" s="90" t="s">
        <v>76</v>
      </c>
      <c r="U57" s="49" t="s">
        <v>325</v>
      </c>
      <c r="V57" s="91" t="s">
        <v>78</v>
      </c>
      <c r="W57" s="36" t="s">
        <v>317</v>
      </c>
      <c r="X57" s="55" t="s">
        <v>80</v>
      </c>
      <c r="Y57" s="36" t="s">
        <v>74</v>
      </c>
      <c r="Z57" s="36" t="s">
        <v>74</v>
      </c>
      <c r="AA57" s="36" t="s">
        <v>81</v>
      </c>
      <c r="AB57" s="41"/>
      <c r="AC57" s="41"/>
      <c r="AD57" s="45">
        <v>1</v>
      </c>
      <c r="AE57" s="41"/>
      <c r="AF57" s="41"/>
      <c r="AG57" s="45">
        <v>1</v>
      </c>
      <c r="AH57" s="41"/>
      <c r="AI57" s="41"/>
      <c r="AJ57" s="45">
        <v>1</v>
      </c>
      <c r="AK57" s="41"/>
      <c r="AL57" s="41"/>
      <c r="AM57" s="45">
        <v>1</v>
      </c>
      <c r="AN57" s="45">
        <v>1</v>
      </c>
      <c r="AO57" s="45">
        <f>37/37</f>
        <v>1</v>
      </c>
      <c r="AP57" s="45">
        <f>AQ57+AR57+AS57+AT57</f>
        <v>1</v>
      </c>
      <c r="AQ57" s="45">
        <v>0.25</v>
      </c>
      <c r="AR57" s="45">
        <v>0.25</v>
      </c>
      <c r="AS57" s="45">
        <v>0.25</v>
      </c>
      <c r="AT57" s="45">
        <v>0.25</v>
      </c>
      <c r="AU57" s="45"/>
      <c r="AV57" s="45"/>
      <c r="AW57" s="12"/>
      <c r="AX57" s="12"/>
      <c r="AY57" s="12"/>
      <c r="AZ57" s="12"/>
      <c r="BA57" s="45"/>
      <c r="BB57" s="45"/>
      <c r="BC57" s="45"/>
      <c r="BD57" s="45"/>
      <c r="BE57" s="45"/>
      <c r="BF57" s="45"/>
      <c r="BG57" s="41"/>
      <c r="BH57" s="41"/>
      <c r="BI57" s="41"/>
      <c r="BJ57" s="41"/>
      <c r="BK57" s="41"/>
      <c r="BL57" s="41"/>
      <c r="BM57" s="45">
        <f>37/37</f>
        <v>1</v>
      </c>
      <c r="BN57" s="45">
        <f>BO57+BP57+BQ57+BR57</f>
        <v>1</v>
      </c>
      <c r="BO57" s="45">
        <v>0.25</v>
      </c>
      <c r="BP57" s="45">
        <v>0.25</v>
      </c>
      <c r="BQ57" s="45">
        <v>0.25</v>
      </c>
      <c r="BR57" s="45">
        <v>0.25</v>
      </c>
      <c r="BS57" s="12"/>
      <c r="BT57" s="12"/>
      <c r="BU57" s="45"/>
      <c r="BV57" s="45"/>
      <c r="BW57" s="45"/>
      <c r="BX57" s="45"/>
      <c r="BY57" s="45"/>
      <c r="BZ57" s="12"/>
      <c r="CA57" s="45"/>
      <c r="CB57" s="45"/>
      <c r="CC57" s="45"/>
      <c r="CD57" s="45"/>
      <c r="CE57" s="41"/>
      <c r="CF57" s="41"/>
      <c r="CG57" s="41"/>
      <c r="CH57" s="41"/>
      <c r="CI57" s="41"/>
      <c r="CJ57" s="41"/>
      <c r="CK57" s="48">
        <f>(BM57)/1</f>
        <v>1</v>
      </c>
      <c r="CL57" s="45">
        <f>CK57</f>
        <v>1</v>
      </c>
      <c r="CM57" s="41"/>
    </row>
    <row r="58" spans="1:91" s="58" customFormat="1" ht="78" hidden="1" customHeight="1" x14ac:dyDescent="0.25">
      <c r="A58" s="110"/>
      <c r="B58" s="110"/>
      <c r="C58" s="110"/>
      <c r="D58" s="110"/>
      <c r="E58" s="110"/>
      <c r="F58" s="125"/>
      <c r="G58" s="41"/>
      <c r="H58" s="87"/>
      <c r="I58" s="125"/>
      <c r="J58" s="163"/>
      <c r="K58" s="36" t="s">
        <v>449</v>
      </c>
      <c r="L58" s="36" t="s">
        <v>118</v>
      </c>
      <c r="M58" s="122"/>
      <c r="N58" s="88" t="s">
        <v>326</v>
      </c>
      <c r="O58" s="66">
        <v>3.8399999999999997E-2</v>
      </c>
      <c r="P58" s="99" t="s">
        <v>327</v>
      </c>
      <c r="Q58" s="36" t="s">
        <v>74</v>
      </c>
      <c r="R58" s="36" t="s">
        <v>74</v>
      </c>
      <c r="S58" s="49" t="s">
        <v>328</v>
      </c>
      <c r="T58" s="90" t="s">
        <v>76</v>
      </c>
      <c r="U58" s="49" t="s">
        <v>329</v>
      </c>
      <c r="V58" s="91" t="s">
        <v>78</v>
      </c>
      <c r="W58" s="36" t="s">
        <v>317</v>
      </c>
      <c r="X58" s="55" t="s">
        <v>80</v>
      </c>
      <c r="Y58" s="36" t="s">
        <v>74</v>
      </c>
      <c r="Z58" s="36" t="s">
        <v>74</v>
      </c>
      <c r="AA58" s="65" t="s">
        <v>81</v>
      </c>
      <c r="AB58" s="37"/>
      <c r="AC58" s="37"/>
      <c r="AD58" s="38">
        <v>1</v>
      </c>
      <c r="AE58" s="38"/>
      <c r="AF58" s="37"/>
      <c r="AG58" s="38">
        <v>1</v>
      </c>
      <c r="AH58" s="37"/>
      <c r="AI58" s="38"/>
      <c r="AJ58" s="38">
        <v>1</v>
      </c>
      <c r="AK58" s="37"/>
      <c r="AL58" s="37"/>
      <c r="AM58" s="38">
        <v>1</v>
      </c>
      <c r="AN58" s="38">
        <v>1</v>
      </c>
      <c r="AO58" s="66">
        <f>538/564</f>
        <v>0.95390070921985815</v>
      </c>
      <c r="AP58" s="45">
        <f>AQ58+AR58+AS58+AT58</f>
        <v>1</v>
      </c>
      <c r="AQ58" s="45">
        <v>0.25</v>
      </c>
      <c r="AR58" s="45">
        <v>0.25</v>
      </c>
      <c r="AS58" s="45">
        <v>0.25</v>
      </c>
      <c r="AT58" s="45">
        <v>0.25</v>
      </c>
      <c r="AU58" s="45"/>
      <c r="AV58" s="45"/>
      <c r="AW58" s="45"/>
      <c r="AX58" s="45"/>
      <c r="AY58" s="45"/>
      <c r="AZ58" s="12"/>
      <c r="BA58" s="66"/>
      <c r="BB58" s="45"/>
      <c r="BC58" s="45"/>
      <c r="BD58" s="45"/>
      <c r="BE58" s="45"/>
      <c r="BF58" s="45"/>
      <c r="BG58" s="41"/>
      <c r="BH58" s="41"/>
      <c r="BI58" s="41"/>
      <c r="BJ58" s="41"/>
      <c r="BK58" s="41"/>
      <c r="BL58" s="41"/>
      <c r="BM58" s="66">
        <f>538/564</f>
        <v>0.95390070921985815</v>
      </c>
      <c r="BN58" s="45">
        <f>BO58+BP58+BQ58+BR58</f>
        <v>1</v>
      </c>
      <c r="BO58" s="45">
        <v>0.25</v>
      </c>
      <c r="BP58" s="45">
        <v>0.25</v>
      </c>
      <c r="BQ58" s="45">
        <v>0.25</v>
      </c>
      <c r="BR58" s="45">
        <v>0.25</v>
      </c>
      <c r="BS58" s="12"/>
      <c r="BT58" s="12"/>
      <c r="BU58" s="45"/>
      <c r="BV58" s="45"/>
      <c r="BW58" s="45"/>
      <c r="BX58" s="45"/>
      <c r="BY58" s="66"/>
      <c r="BZ58" s="12"/>
      <c r="CA58" s="45"/>
      <c r="CB58" s="45"/>
      <c r="CC58" s="45"/>
      <c r="CD58" s="45"/>
      <c r="CE58" s="41"/>
      <c r="CF58" s="41"/>
      <c r="CG58" s="41"/>
      <c r="CH58" s="41"/>
      <c r="CI58" s="41"/>
      <c r="CJ58" s="41"/>
      <c r="CK58" s="18">
        <f>(BM58)/1</f>
        <v>0.95390070921985815</v>
      </c>
      <c r="CL58" s="66">
        <f>CK58</f>
        <v>0.95390070921985815</v>
      </c>
      <c r="CM58" s="41"/>
    </row>
    <row r="59" spans="1:91" s="58" customFormat="1" ht="78" hidden="1" customHeight="1" x14ac:dyDescent="0.25">
      <c r="A59" s="110"/>
      <c r="B59" s="110"/>
      <c r="C59" s="110"/>
      <c r="D59" s="110"/>
      <c r="E59" s="110"/>
      <c r="F59" s="125"/>
      <c r="G59" s="41"/>
      <c r="H59" s="87"/>
      <c r="I59" s="125"/>
      <c r="J59" s="163"/>
      <c r="K59" s="36" t="s">
        <v>450</v>
      </c>
      <c r="L59" s="36" t="s">
        <v>118</v>
      </c>
      <c r="M59" s="122"/>
      <c r="N59" s="88" t="s">
        <v>330</v>
      </c>
      <c r="O59" s="66">
        <v>3.8399999999999997E-2</v>
      </c>
      <c r="P59" s="99" t="s">
        <v>331</v>
      </c>
      <c r="Q59" s="36" t="s">
        <v>74</v>
      </c>
      <c r="R59" s="36" t="s">
        <v>74</v>
      </c>
      <c r="S59" s="49" t="s">
        <v>332</v>
      </c>
      <c r="T59" s="90" t="s">
        <v>85</v>
      </c>
      <c r="U59" s="49" t="s">
        <v>332</v>
      </c>
      <c r="V59" s="91" t="s">
        <v>29</v>
      </c>
      <c r="W59" s="36" t="s">
        <v>333</v>
      </c>
      <c r="X59" s="36" t="s">
        <v>334</v>
      </c>
      <c r="Y59" s="36" t="s">
        <v>74</v>
      </c>
      <c r="Z59" s="36" t="s">
        <v>74</v>
      </c>
      <c r="AA59" s="65" t="s">
        <v>87</v>
      </c>
      <c r="AB59" s="37"/>
      <c r="AC59" s="37"/>
      <c r="AD59" s="38"/>
      <c r="AE59" s="75"/>
      <c r="AF59" s="37"/>
      <c r="AG59" s="75">
        <v>1</v>
      </c>
      <c r="AH59" s="37"/>
      <c r="AI59" s="75"/>
      <c r="AJ59" s="38"/>
      <c r="AK59" s="37"/>
      <c r="AL59" s="37"/>
      <c r="AM59" s="75">
        <v>2</v>
      </c>
      <c r="AN59" s="75">
        <v>3</v>
      </c>
      <c r="AO59" s="41"/>
      <c r="AP59" s="41"/>
      <c r="AQ59" s="41"/>
      <c r="AR59" s="41"/>
      <c r="AS59" s="41"/>
      <c r="AT59" s="41"/>
      <c r="AU59" s="36"/>
      <c r="AV59" s="45"/>
      <c r="AW59" s="45"/>
      <c r="AX59" s="45"/>
      <c r="AY59" s="45"/>
      <c r="AZ59" s="45"/>
      <c r="BA59" s="41"/>
      <c r="BB59" s="41"/>
      <c r="BC59" s="41"/>
      <c r="BD59" s="41"/>
      <c r="BE59" s="41"/>
      <c r="BF59" s="41"/>
      <c r="BG59" s="41"/>
      <c r="BH59" s="41"/>
      <c r="BI59" s="41"/>
      <c r="BJ59" s="41"/>
      <c r="BK59" s="41"/>
      <c r="BL59" s="41"/>
      <c r="BM59" s="41"/>
      <c r="BN59" s="41"/>
      <c r="BO59" s="41"/>
      <c r="BP59" s="41"/>
      <c r="BQ59" s="41"/>
      <c r="BR59" s="41"/>
      <c r="BS59" s="36"/>
      <c r="BT59" s="12"/>
      <c r="BU59" s="45"/>
      <c r="BV59" s="45"/>
      <c r="BW59" s="45"/>
      <c r="BX59" s="45"/>
      <c r="BY59" s="41"/>
      <c r="BZ59" s="41"/>
      <c r="CA59" s="41"/>
      <c r="CB59" s="41"/>
      <c r="CC59" s="41"/>
      <c r="CD59" s="41"/>
      <c r="CE59" s="41"/>
      <c r="CF59" s="41"/>
      <c r="CG59" s="41"/>
      <c r="CH59" s="41"/>
      <c r="CI59" s="41"/>
      <c r="CJ59" s="41"/>
      <c r="CK59" s="12"/>
      <c r="CL59" s="18"/>
      <c r="CM59" s="41"/>
    </row>
    <row r="60" spans="1:91" s="58" customFormat="1" ht="78" customHeight="1" x14ac:dyDescent="0.25">
      <c r="A60" s="110"/>
      <c r="B60" s="110"/>
      <c r="C60" s="110"/>
      <c r="D60" s="110"/>
      <c r="E60" s="110"/>
      <c r="F60" s="125"/>
      <c r="G60" s="41"/>
      <c r="H60" s="87"/>
      <c r="I60" s="125"/>
      <c r="J60" s="163"/>
      <c r="K60" s="36" t="s">
        <v>450</v>
      </c>
      <c r="L60" s="36" t="s">
        <v>118</v>
      </c>
      <c r="M60" s="122"/>
      <c r="N60" s="88" t="s">
        <v>335</v>
      </c>
      <c r="O60" s="66">
        <v>3.8399999999999997E-2</v>
      </c>
      <c r="P60" s="99" t="s">
        <v>336</v>
      </c>
      <c r="Q60" s="36" t="s">
        <v>74</v>
      </c>
      <c r="R60" s="36" t="s">
        <v>74</v>
      </c>
      <c r="S60" s="49" t="s">
        <v>337</v>
      </c>
      <c r="T60" s="90" t="s">
        <v>85</v>
      </c>
      <c r="U60" s="49" t="s">
        <v>337</v>
      </c>
      <c r="V60" s="91" t="s">
        <v>29</v>
      </c>
      <c r="W60" s="36" t="s">
        <v>333</v>
      </c>
      <c r="X60" s="55" t="s">
        <v>80</v>
      </c>
      <c r="Y60" s="36" t="s">
        <v>74</v>
      </c>
      <c r="Z60" s="36" t="s">
        <v>74</v>
      </c>
      <c r="AA60" s="65" t="s">
        <v>81</v>
      </c>
      <c r="AB60" s="37"/>
      <c r="AC60" s="37"/>
      <c r="AD60" s="75">
        <v>1</v>
      </c>
      <c r="AE60" s="38"/>
      <c r="AF60" s="37"/>
      <c r="AG60" s="75">
        <v>1</v>
      </c>
      <c r="AH60" s="37"/>
      <c r="AI60" s="38"/>
      <c r="AJ60" s="75">
        <v>1</v>
      </c>
      <c r="AK60" s="37"/>
      <c r="AL60" s="37"/>
      <c r="AM60" s="75">
        <v>1</v>
      </c>
      <c r="AN60" s="75">
        <v>4</v>
      </c>
      <c r="AO60" s="75">
        <v>1</v>
      </c>
      <c r="AP60" s="38">
        <f>AQ60+AR60+AS60+AT60</f>
        <v>0.75</v>
      </c>
      <c r="AQ60" s="38">
        <v>0.25</v>
      </c>
      <c r="AR60" s="38">
        <v>0.25</v>
      </c>
      <c r="AS60" s="38">
        <v>0</v>
      </c>
      <c r="AT60" s="38">
        <v>0.25</v>
      </c>
      <c r="AU60" s="36"/>
      <c r="AV60" s="45"/>
      <c r="AW60" s="45"/>
      <c r="AX60" s="45"/>
      <c r="AY60" s="45"/>
      <c r="AZ60" s="45"/>
      <c r="BA60" s="36"/>
      <c r="BB60" s="45"/>
      <c r="BC60" s="45"/>
      <c r="BD60" s="45"/>
      <c r="BE60" s="45"/>
      <c r="BF60" s="45"/>
      <c r="BG60" s="41"/>
      <c r="BH60" s="41"/>
      <c r="BI60" s="41"/>
      <c r="BJ60" s="41"/>
      <c r="BK60" s="41"/>
      <c r="BL60" s="41"/>
      <c r="BM60" s="75">
        <v>1</v>
      </c>
      <c r="BN60" s="12">
        <f>BO60+BP60+BQ60+BR60</f>
        <v>0.75</v>
      </c>
      <c r="BO60" s="38">
        <v>0.25</v>
      </c>
      <c r="BP60" s="38">
        <v>0.25</v>
      </c>
      <c r="BQ60" s="38">
        <v>0</v>
      </c>
      <c r="BR60" s="38">
        <v>0.25</v>
      </c>
      <c r="BS60" s="36"/>
      <c r="BT60" s="12"/>
      <c r="BU60" s="45"/>
      <c r="BV60" s="45"/>
      <c r="BW60" s="45"/>
      <c r="BX60" s="45"/>
      <c r="BY60" s="36"/>
      <c r="BZ60" s="12"/>
      <c r="CA60" s="45"/>
      <c r="CB60" s="45"/>
      <c r="CC60" s="45"/>
      <c r="CD60" s="45"/>
      <c r="CE60" s="41"/>
      <c r="CF60" s="41"/>
      <c r="CG60" s="41"/>
      <c r="CH60" s="41"/>
      <c r="CI60" s="41"/>
      <c r="CJ60" s="41"/>
      <c r="CK60" s="36">
        <f>BM60</f>
        <v>1</v>
      </c>
      <c r="CL60" s="45">
        <f>1/1</f>
        <v>1</v>
      </c>
      <c r="CM60" s="41"/>
    </row>
    <row r="61" spans="1:91" s="58" customFormat="1" ht="78" hidden="1" customHeight="1" x14ac:dyDescent="0.25">
      <c r="A61" s="110"/>
      <c r="B61" s="110"/>
      <c r="C61" s="110"/>
      <c r="D61" s="110"/>
      <c r="E61" s="110"/>
      <c r="F61" s="125"/>
      <c r="G61" s="41"/>
      <c r="H61" s="87"/>
      <c r="I61" s="125"/>
      <c r="J61" s="163"/>
      <c r="K61" s="36" t="s">
        <v>453</v>
      </c>
      <c r="L61" s="36" t="s">
        <v>118</v>
      </c>
      <c r="M61" s="122"/>
      <c r="N61" s="88" t="s">
        <v>338</v>
      </c>
      <c r="O61" s="66">
        <v>3.8399999999999997E-2</v>
      </c>
      <c r="P61" s="99" t="s">
        <v>339</v>
      </c>
      <c r="Q61" s="36" t="s">
        <v>74</v>
      </c>
      <c r="R61" s="36" t="s">
        <v>74</v>
      </c>
      <c r="S61" s="49" t="s">
        <v>340</v>
      </c>
      <c r="T61" s="90" t="s">
        <v>76</v>
      </c>
      <c r="U61" s="49" t="s">
        <v>341</v>
      </c>
      <c r="V61" s="91" t="s">
        <v>148</v>
      </c>
      <c r="W61" s="36" t="s">
        <v>267</v>
      </c>
      <c r="X61" s="36" t="s">
        <v>342</v>
      </c>
      <c r="Y61" s="36" t="s">
        <v>74</v>
      </c>
      <c r="Z61" s="36" t="s">
        <v>74</v>
      </c>
      <c r="AA61" s="65" t="s">
        <v>81</v>
      </c>
      <c r="AB61" s="37"/>
      <c r="AC61" s="37"/>
      <c r="AD61" s="38">
        <v>1</v>
      </c>
      <c r="AE61" s="38"/>
      <c r="AF61" s="37"/>
      <c r="AG61" s="38">
        <v>1</v>
      </c>
      <c r="AH61" s="37"/>
      <c r="AI61" s="38"/>
      <c r="AJ61" s="38">
        <v>1</v>
      </c>
      <c r="AK61" s="37"/>
      <c r="AL61" s="37"/>
      <c r="AM61" s="38">
        <v>1</v>
      </c>
      <c r="AN61" s="38">
        <v>1</v>
      </c>
      <c r="AO61" s="48">
        <f>6/6</f>
        <v>1</v>
      </c>
      <c r="AP61" s="45">
        <f>AQ61+AR61+AS61+AT61</f>
        <v>1</v>
      </c>
      <c r="AQ61" s="45">
        <v>0.25</v>
      </c>
      <c r="AR61" s="45">
        <v>0.25</v>
      </c>
      <c r="AS61" s="45">
        <v>0.25</v>
      </c>
      <c r="AT61" s="45">
        <v>0.25</v>
      </c>
      <c r="AU61" s="12"/>
      <c r="AV61" s="45"/>
      <c r="AW61" s="45"/>
      <c r="AX61" s="45"/>
      <c r="AY61" s="45"/>
      <c r="AZ61" s="45"/>
      <c r="BA61" s="12"/>
      <c r="BB61" s="45"/>
      <c r="BC61" s="45"/>
      <c r="BD61" s="45"/>
      <c r="BE61" s="45"/>
      <c r="BF61" s="45"/>
      <c r="BG61" s="41"/>
      <c r="BH61" s="41"/>
      <c r="BI61" s="41"/>
      <c r="BJ61" s="41"/>
      <c r="BK61" s="41"/>
      <c r="BL61" s="41"/>
      <c r="BM61" s="48">
        <f>6/6</f>
        <v>1</v>
      </c>
      <c r="BN61" s="12">
        <f>BO61+BP61+BQ61+BR61</f>
        <v>1</v>
      </c>
      <c r="BO61" s="45">
        <v>0.25</v>
      </c>
      <c r="BP61" s="45">
        <v>0.25</v>
      </c>
      <c r="BQ61" s="45">
        <v>0.25</v>
      </c>
      <c r="BR61" s="45">
        <v>0.25</v>
      </c>
      <c r="BS61" s="12"/>
      <c r="BT61" s="12"/>
      <c r="BU61" s="45"/>
      <c r="BV61" s="45"/>
      <c r="BW61" s="45"/>
      <c r="BX61" s="45"/>
      <c r="BY61" s="12"/>
      <c r="BZ61" s="12"/>
      <c r="CA61" s="45"/>
      <c r="CB61" s="45"/>
      <c r="CC61" s="45"/>
      <c r="CD61" s="45"/>
      <c r="CE61" s="41"/>
      <c r="CF61" s="41"/>
      <c r="CG61" s="41"/>
      <c r="CH61" s="41"/>
      <c r="CI61" s="41"/>
      <c r="CJ61" s="41"/>
      <c r="CK61" s="48">
        <f>(BM61)/1</f>
        <v>1</v>
      </c>
      <c r="CL61" s="45">
        <f>CK61</f>
        <v>1</v>
      </c>
      <c r="CM61" s="41"/>
    </row>
    <row r="62" spans="1:91" s="58" customFormat="1" ht="78" hidden="1" customHeight="1" x14ac:dyDescent="0.25">
      <c r="A62" s="110"/>
      <c r="B62" s="110"/>
      <c r="C62" s="110"/>
      <c r="D62" s="110"/>
      <c r="E62" s="110"/>
      <c r="F62" s="125"/>
      <c r="G62" s="41"/>
      <c r="H62" s="87"/>
      <c r="I62" s="125"/>
      <c r="J62" s="163"/>
      <c r="K62" s="36" t="s">
        <v>454</v>
      </c>
      <c r="L62" s="36" t="s">
        <v>118</v>
      </c>
      <c r="M62" s="122"/>
      <c r="N62" s="88" t="s">
        <v>343</v>
      </c>
      <c r="O62" s="66">
        <v>3.8399999999999997E-2</v>
      </c>
      <c r="P62" s="99" t="s">
        <v>344</v>
      </c>
      <c r="Q62" s="36" t="s">
        <v>74</v>
      </c>
      <c r="R62" s="36" t="s">
        <v>74</v>
      </c>
      <c r="S62" s="49" t="s">
        <v>345</v>
      </c>
      <c r="T62" s="90" t="s">
        <v>76</v>
      </c>
      <c r="U62" s="49" t="s">
        <v>346</v>
      </c>
      <c r="V62" s="91" t="s">
        <v>78</v>
      </c>
      <c r="W62" s="36" t="s">
        <v>347</v>
      </c>
      <c r="X62" s="36" t="s">
        <v>348</v>
      </c>
      <c r="Y62" s="36" t="s">
        <v>74</v>
      </c>
      <c r="Z62" s="36" t="s">
        <v>74</v>
      </c>
      <c r="AA62" s="65" t="s">
        <v>81</v>
      </c>
      <c r="AB62" s="37"/>
      <c r="AC62" s="37"/>
      <c r="AD62" s="38">
        <v>0.9</v>
      </c>
      <c r="AE62" s="38"/>
      <c r="AF62" s="37"/>
      <c r="AG62" s="38">
        <v>0.9</v>
      </c>
      <c r="AH62" s="37"/>
      <c r="AI62" s="38"/>
      <c r="AJ62" s="38">
        <v>0.9</v>
      </c>
      <c r="AK62" s="37"/>
      <c r="AL62" s="37"/>
      <c r="AM62" s="38">
        <v>0.9</v>
      </c>
      <c r="AN62" s="38">
        <v>0.9</v>
      </c>
      <c r="AO62" s="48">
        <f>20/20</f>
        <v>1</v>
      </c>
      <c r="AP62" s="12">
        <f>AQ62+AR62+AS62+AT62</f>
        <v>1</v>
      </c>
      <c r="AQ62" s="45">
        <v>0.25</v>
      </c>
      <c r="AR62" s="45">
        <v>0.25</v>
      </c>
      <c r="AS62" s="45">
        <v>0.25</v>
      </c>
      <c r="AT62" s="45">
        <v>0.25</v>
      </c>
      <c r="AU62" s="45"/>
      <c r="AV62" s="45"/>
      <c r="AW62" s="36"/>
      <c r="AX62" s="36"/>
      <c r="AY62" s="36"/>
      <c r="AZ62" s="36"/>
      <c r="BA62" s="45"/>
      <c r="BB62" s="45"/>
      <c r="BC62" s="45"/>
      <c r="BD62" s="45"/>
      <c r="BE62" s="45"/>
      <c r="BF62" s="45"/>
      <c r="BG62" s="12"/>
      <c r="BH62" s="45"/>
      <c r="BI62" s="45"/>
      <c r="BJ62" s="45"/>
      <c r="BK62" s="45"/>
      <c r="BL62" s="45"/>
      <c r="BM62" s="48">
        <f>20/20</f>
        <v>1</v>
      </c>
      <c r="BN62" s="12">
        <f>BO62+BP62+BQ62+BR62</f>
        <v>1</v>
      </c>
      <c r="BO62" s="45">
        <v>0.25</v>
      </c>
      <c r="BP62" s="45">
        <v>0.25</v>
      </c>
      <c r="BQ62" s="45">
        <v>0.25</v>
      </c>
      <c r="BR62" s="45">
        <v>0.25</v>
      </c>
      <c r="BS62" s="12"/>
      <c r="BT62" s="12"/>
      <c r="BU62" s="45"/>
      <c r="BV62" s="45"/>
      <c r="BW62" s="45"/>
      <c r="BX62" s="45"/>
      <c r="BY62" s="12"/>
      <c r="BZ62" s="12"/>
      <c r="CA62" s="45"/>
      <c r="CB62" s="45"/>
      <c r="CC62" s="45"/>
      <c r="CD62" s="45"/>
      <c r="CE62" s="12"/>
      <c r="CF62" s="45"/>
      <c r="CG62" s="45"/>
      <c r="CH62" s="45"/>
      <c r="CI62" s="45"/>
      <c r="CJ62" s="45"/>
      <c r="CK62" s="48">
        <f>(BM62)/1</f>
        <v>1</v>
      </c>
      <c r="CL62" s="12">
        <f>CK62</f>
        <v>1</v>
      </c>
      <c r="CM62" s="41"/>
    </row>
    <row r="63" spans="1:91" s="58" customFormat="1" ht="78" hidden="1" customHeight="1" x14ac:dyDescent="0.25">
      <c r="A63" s="110"/>
      <c r="B63" s="110"/>
      <c r="C63" s="110"/>
      <c r="D63" s="110"/>
      <c r="E63" s="110"/>
      <c r="F63" s="125"/>
      <c r="G63" s="41"/>
      <c r="H63" s="87"/>
      <c r="I63" s="125"/>
      <c r="J63" s="163"/>
      <c r="K63" s="36" t="s">
        <v>454</v>
      </c>
      <c r="L63" s="36" t="s">
        <v>118</v>
      </c>
      <c r="M63" s="122"/>
      <c r="N63" s="50" t="s">
        <v>349</v>
      </c>
      <c r="O63" s="66">
        <v>3.8399999999999997E-2</v>
      </c>
      <c r="P63" s="103" t="s">
        <v>350</v>
      </c>
      <c r="Q63" s="52" t="s">
        <v>74</v>
      </c>
      <c r="R63" s="91" t="s">
        <v>74</v>
      </c>
      <c r="S63" s="50" t="s">
        <v>351</v>
      </c>
      <c r="T63" s="52" t="s">
        <v>76</v>
      </c>
      <c r="U63" s="104" t="s">
        <v>352</v>
      </c>
      <c r="V63" s="52" t="s">
        <v>78</v>
      </c>
      <c r="W63" s="91" t="s">
        <v>347</v>
      </c>
      <c r="X63" s="36" t="s">
        <v>353</v>
      </c>
      <c r="Y63" s="36" t="s">
        <v>74</v>
      </c>
      <c r="Z63" s="36" t="s">
        <v>74</v>
      </c>
      <c r="AA63" s="65" t="s">
        <v>87</v>
      </c>
      <c r="AB63" s="37"/>
      <c r="AC63" s="37"/>
      <c r="AD63" s="38"/>
      <c r="AE63" s="38"/>
      <c r="AF63" s="37"/>
      <c r="AG63" s="38">
        <v>0.45</v>
      </c>
      <c r="AH63" s="37"/>
      <c r="AI63" s="38"/>
      <c r="AJ63" s="38"/>
      <c r="AK63" s="37"/>
      <c r="AL63" s="37"/>
      <c r="AM63" s="38">
        <v>0.45</v>
      </c>
      <c r="AN63" s="45">
        <v>0.9</v>
      </c>
      <c r="AO63" s="41"/>
      <c r="AP63" s="41"/>
      <c r="AQ63" s="41"/>
      <c r="AR63" s="41"/>
      <c r="AS63" s="41"/>
      <c r="AT63" s="41"/>
      <c r="AU63" s="12"/>
      <c r="AV63" s="12"/>
      <c r="AW63" s="12"/>
      <c r="AX63" s="12"/>
      <c r="AY63" s="12"/>
      <c r="AZ63" s="12"/>
      <c r="BA63" s="41"/>
      <c r="BB63" s="41"/>
      <c r="BC63" s="41"/>
      <c r="BD63" s="41"/>
      <c r="BE63" s="41"/>
      <c r="BF63" s="41"/>
      <c r="BG63" s="12"/>
      <c r="BH63" s="12"/>
      <c r="BI63" s="12"/>
      <c r="BJ63" s="12"/>
      <c r="BK63" s="12"/>
      <c r="BL63" s="12"/>
      <c r="BM63" s="41"/>
      <c r="BN63" s="41"/>
      <c r="BO63" s="41"/>
      <c r="BP63" s="41"/>
      <c r="BQ63" s="41"/>
      <c r="BR63" s="41"/>
      <c r="BS63" s="12"/>
      <c r="BT63" s="12"/>
      <c r="BU63" s="12"/>
      <c r="BV63" s="12"/>
      <c r="BW63" s="12"/>
      <c r="BX63" s="12"/>
      <c r="BY63" s="41"/>
      <c r="BZ63" s="41"/>
      <c r="CA63" s="41"/>
      <c r="CB63" s="41"/>
      <c r="CC63" s="41"/>
      <c r="CD63" s="41"/>
      <c r="CE63" s="12"/>
      <c r="CF63" s="12"/>
      <c r="CG63" s="45"/>
      <c r="CH63" s="45"/>
      <c r="CI63" s="45"/>
      <c r="CJ63" s="45"/>
      <c r="CK63" s="12"/>
      <c r="CL63" s="12"/>
      <c r="CM63" s="41"/>
    </row>
    <row r="64" spans="1:91" s="58" customFormat="1" ht="78" hidden="1" customHeight="1" x14ac:dyDescent="0.25">
      <c r="A64" s="110"/>
      <c r="B64" s="110"/>
      <c r="C64" s="110"/>
      <c r="D64" s="110"/>
      <c r="E64" s="110"/>
      <c r="F64" s="125"/>
      <c r="G64" s="41"/>
      <c r="H64" s="87"/>
      <c r="I64" s="125"/>
      <c r="J64" s="163"/>
      <c r="K64" s="36" t="s">
        <v>454</v>
      </c>
      <c r="L64" s="36" t="s">
        <v>118</v>
      </c>
      <c r="M64" s="122"/>
      <c r="N64" s="88" t="s">
        <v>354</v>
      </c>
      <c r="O64" s="66">
        <v>3.8399999999999997E-2</v>
      </c>
      <c r="P64" s="103" t="s">
        <v>355</v>
      </c>
      <c r="Q64" s="36" t="s">
        <v>74</v>
      </c>
      <c r="R64" s="36" t="s">
        <v>74</v>
      </c>
      <c r="S64" s="41" t="s">
        <v>356</v>
      </c>
      <c r="T64" s="91" t="s">
        <v>76</v>
      </c>
      <c r="U64" s="104" t="s">
        <v>357</v>
      </c>
      <c r="V64" s="91" t="s">
        <v>78</v>
      </c>
      <c r="W64" s="36" t="s">
        <v>347</v>
      </c>
      <c r="X64" s="36" t="s">
        <v>358</v>
      </c>
      <c r="Y64" s="36" t="s">
        <v>74</v>
      </c>
      <c r="Z64" s="36" t="s">
        <v>74</v>
      </c>
      <c r="AA64" s="65" t="s">
        <v>81</v>
      </c>
      <c r="AB64" s="37"/>
      <c r="AC64" s="37"/>
      <c r="AD64" s="38">
        <v>0.9</v>
      </c>
      <c r="AE64" s="38"/>
      <c r="AF64" s="37"/>
      <c r="AG64" s="38">
        <v>0.9</v>
      </c>
      <c r="AH64" s="37"/>
      <c r="AI64" s="38"/>
      <c r="AJ64" s="38">
        <v>0.9</v>
      </c>
      <c r="AK64" s="37"/>
      <c r="AL64" s="37"/>
      <c r="AM64" s="38">
        <v>0.9</v>
      </c>
      <c r="AN64" s="45">
        <v>0.9</v>
      </c>
      <c r="AO64" s="48">
        <f>46/46</f>
        <v>1</v>
      </c>
      <c r="AP64" s="12">
        <f>AQ64+AR64+AS64+AT64</f>
        <v>1</v>
      </c>
      <c r="AQ64" s="45">
        <v>0.25</v>
      </c>
      <c r="AR64" s="45">
        <v>0.25</v>
      </c>
      <c r="AS64" s="45">
        <v>0.25</v>
      </c>
      <c r="AT64" s="45">
        <v>0.25</v>
      </c>
      <c r="AU64" s="45"/>
      <c r="AV64" s="45"/>
      <c r="AW64" s="45"/>
      <c r="AX64" s="45"/>
      <c r="AY64" s="45"/>
      <c r="AZ64" s="45"/>
      <c r="BA64" s="18"/>
      <c r="BB64" s="45"/>
      <c r="BC64" s="45"/>
      <c r="BD64" s="45"/>
      <c r="BE64" s="45"/>
      <c r="BF64" s="45"/>
      <c r="BG64" s="12"/>
      <c r="BH64" s="45"/>
      <c r="BI64" s="45"/>
      <c r="BJ64" s="45"/>
      <c r="BK64" s="45"/>
      <c r="BL64" s="45"/>
      <c r="BM64" s="48">
        <f>46/46</f>
        <v>1</v>
      </c>
      <c r="BN64" s="12">
        <f>BO64+BP64+BQ64+BR64</f>
        <v>1</v>
      </c>
      <c r="BO64" s="45">
        <v>0.25</v>
      </c>
      <c r="BP64" s="45">
        <v>0.25</v>
      </c>
      <c r="BQ64" s="45">
        <v>0.25</v>
      </c>
      <c r="BR64" s="45">
        <v>0.25</v>
      </c>
      <c r="BS64" s="18"/>
      <c r="BT64" s="12"/>
      <c r="BU64" s="45"/>
      <c r="BV64" s="45"/>
      <c r="BW64" s="45"/>
      <c r="BX64" s="45"/>
      <c r="BY64" s="18"/>
      <c r="BZ64" s="12"/>
      <c r="CA64" s="45"/>
      <c r="CB64" s="45"/>
      <c r="CC64" s="45"/>
      <c r="CD64" s="45"/>
      <c r="CE64" s="18"/>
      <c r="CF64" s="45"/>
      <c r="CG64" s="45"/>
      <c r="CH64" s="45"/>
      <c r="CI64" s="45"/>
      <c r="CJ64" s="45"/>
      <c r="CK64" s="48">
        <f>(BM64)/1</f>
        <v>1</v>
      </c>
      <c r="CL64" s="12">
        <f>CK64</f>
        <v>1</v>
      </c>
      <c r="CM64" s="41"/>
    </row>
    <row r="65" spans="1:91" s="58" customFormat="1" ht="78" hidden="1" customHeight="1" x14ac:dyDescent="0.25">
      <c r="A65" s="110"/>
      <c r="B65" s="110"/>
      <c r="C65" s="110"/>
      <c r="D65" s="110"/>
      <c r="E65" s="110"/>
      <c r="F65" s="125"/>
      <c r="G65" s="41"/>
      <c r="H65" s="87"/>
      <c r="I65" s="125"/>
      <c r="J65" s="163"/>
      <c r="K65" s="36" t="s">
        <v>454</v>
      </c>
      <c r="L65" s="36" t="s">
        <v>118</v>
      </c>
      <c r="M65" s="122"/>
      <c r="N65" s="88" t="s">
        <v>359</v>
      </c>
      <c r="O65" s="66">
        <v>3.8399999999999997E-2</v>
      </c>
      <c r="P65" s="103" t="s">
        <v>360</v>
      </c>
      <c r="Q65" s="36" t="s">
        <v>74</v>
      </c>
      <c r="R65" s="36" t="s">
        <v>74</v>
      </c>
      <c r="S65" s="41" t="s">
        <v>361</v>
      </c>
      <c r="T65" s="91" t="s">
        <v>76</v>
      </c>
      <c r="U65" s="104" t="s">
        <v>362</v>
      </c>
      <c r="V65" s="91" t="s">
        <v>78</v>
      </c>
      <c r="W65" s="36" t="s">
        <v>347</v>
      </c>
      <c r="X65" s="36" t="s">
        <v>363</v>
      </c>
      <c r="Y65" s="36" t="s">
        <v>74</v>
      </c>
      <c r="Z65" s="36" t="s">
        <v>74</v>
      </c>
      <c r="AA65" s="65" t="s">
        <v>81</v>
      </c>
      <c r="AB65" s="37"/>
      <c r="AC65" s="37"/>
      <c r="AD65" s="38">
        <v>0.8</v>
      </c>
      <c r="AE65" s="38"/>
      <c r="AF65" s="37"/>
      <c r="AG65" s="38">
        <v>0.8</v>
      </c>
      <c r="AH65" s="37"/>
      <c r="AI65" s="38"/>
      <c r="AJ65" s="38">
        <v>0.8</v>
      </c>
      <c r="AK65" s="37"/>
      <c r="AL65" s="37"/>
      <c r="AM65" s="38">
        <v>0.8</v>
      </c>
      <c r="AN65" s="45">
        <v>0.8</v>
      </c>
      <c r="AO65" s="48">
        <f>12/12</f>
        <v>1</v>
      </c>
      <c r="AP65" s="12">
        <f>AQ65+AR65+AS65+AT65</f>
        <v>1</v>
      </c>
      <c r="AQ65" s="45">
        <v>0.25</v>
      </c>
      <c r="AR65" s="45">
        <v>0.25</v>
      </c>
      <c r="AS65" s="45">
        <v>0.25</v>
      </c>
      <c r="AT65" s="45">
        <v>0.25</v>
      </c>
      <c r="AU65" s="45"/>
      <c r="AV65" s="45"/>
      <c r="AW65" s="36"/>
      <c r="AX65" s="36"/>
      <c r="AY65" s="36"/>
      <c r="AZ65" s="36"/>
      <c r="BA65" s="41"/>
      <c r="BB65" s="41"/>
      <c r="BC65" s="41"/>
      <c r="BD65" s="41"/>
      <c r="BE65" s="41"/>
      <c r="BF65" s="41"/>
      <c r="BG65" s="18"/>
      <c r="BH65" s="45"/>
      <c r="BI65" s="45"/>
      <c r="BJ65" s="45"/>
      <c r="BK65" s="45"/>
      <c r="BL65" s="45"/>
      <c r="BM65" s="48">
        <f>12/12</f>
        <v>1</v>
      </c>
      <c r="BN65" s="12">
        <f>BO65+BP65+BQ65+BR65</f>
        <v>1</v>
      </c>
      <c r="BO65" s="45">
        <v>0.25</v>
      </c>
      <c r="BP65" s="45">
        <v>0.25</v>
      </c>
      <c r="BQ65" s="45">
        <v>0.25</v>
      </c>
      <c r="BR65" s="45">
        <v>0.25</v>
      </c>
      <c r="BS65" s="18"/>
      <c r="BT65" s="12"/>
      <c r="BU65" s="45"/>
      <c r="BV65" s="45"/>
      <c r="BW65" s="45"/>
      <c r="BX65" s="45"/>
      <c r="BY65" s="12"/>
      <c r="BZ65" s="12"/>
      <c r="CA65" s="45"/>
      <c r="CB65" s="45"/>
      <c r="CC65" s="45"/>
      <c r="CD65" s="45"/>
      <c r="CE65" s="18"/>
      <c r="CF65" s="12"/>
      <c r="CG65" s="45"/>
      <c r="CH65" s="45"/>
      <c r="CI65" s="45"/>
      <c r="CJ65" s="45"/>
      <c r="CK65" s="48">
        <f>(BM65)/1</f>
        <v>1</v>
      </c>
      <c r="CL65" s="12">
        <f>CK65</f>
        <v>1</v>
      </c>
      <c r="CM65" s="41"/>
    </row>
    <row r="66" spans="1:91" s="58" customFormat="1" ht="78" hidden="1" customHeight="1" x14ac:dyDescent="0.25">
      <c r="A66" s="110"/>
      <c r="B66" s="110"/>
      <c r="C66" s="110"/>
      <c r="D66" s="110"/>
      <c r="E66" s="110"/>
      <c r="F66" s="125"/>
      <c r="G66" s="41"/>
      <c r="H66" s="87"/>
      <c r="I66" s="125"/>
      <c r="J66" s="163"/>
      <c r="K66" s="36" t="s">
        <v>454</v>
      </c>
      <c r="L66" s="36" t="s">
        <v>118</v>
      </c>
      <c r="M66" s="122"/>
      <c r="N66" s="88" t="s">
        <v>364</v>
      </c>
      <c r="O66" s="66">
        <v>3.8399999999999997E-2</v>
      </c>
      <c r="P66" s="100" t="s">
        <v>365</v>
      </c>
      <c r="Q66" s="36" t="s">
        <v>74</v>
      </c>
      <c r="R66" s="36" t="s">
        <v>74</v>
      </c>
      <c r="S66" s="41" t="s">
        <v>366</v>
      </c>
      <c r="T66" s="91" t="s">
        <v>76</v>
      </c>
      <c r="U66" s="104" t="s">
        <v>362</v>
      </c>
      <c r="V66" s="91" t="s">
        <v>78</v>
      </c>
      <c r="W66" s="36" t="s">
        <v>347</v>
      </c>
      <c r="X66" s="36" t="s">
        <v>367</v>
      </c>
      <c r="Y66" s="36" t="s">
        <v>74</v>
      </c>
      <c r="Z66" s="36" t="s">
        <v>74</v>
      </c>
      <c r="AA66" s="65" t="s">
        <v>81</v>
      </c>
      <c r="AB66" s="41"/>
      <c r="AC66" s="41"/>
      <c r="AD66" s="38">
        <v>0.9</v>
      </c>
      <c r="AE66" s="38"/>
      <c r="AF66" s="37"/>
      <c r="AG66" s="38">
        <v>0.9</v>
      </c>
      <c r="AH66" s="37"/>
      <c r="AI66" s="38"/>
      <c r="AJ66" s="38">
        <v>0.9</v>
      </c>
      <c r="AK66" s="37"/>
      <c r="AL66" s="37"/>
      <c r="AM66" s="38">
        <v>0.9</v>
      </c>
      <c r="AN66" s="45">
        <v>0.9</v>
      </c>
      <c r="AO66" s="48">
        <f>145/145</f>
        <v>1</v>
      </c>
      <c r="AP66" s="12">
        <f>AQ66+AR66+AS66+AT66</f>
        <v>1</v>
      </c>
      <c r="AQ66" s="45">
        <v>0.25</v>
      </c>
      <c r="AR66" s="45">
        <v>0.25</v>
      </c>
      <c r="AS66" s="45">
        <v>0.25</v>
      </c>
      <c r="AT66" s="45">
        <v>0.25</v>
      </c>
      <c r="AU66" s="45"/>
      <c r="AV66" s="45"/>
      <c r="AW66" s="45"/>
      <c r="AX66" s="45"/>
      <c r="AY66" s="45"/>
      <c r="AZ66" s="45"/>
      <c r="BA66" s="45"/>
      <c r="BB66" s="45"/>
      <c r="BC66" s="45"/>
      <c r="BD66" s="45"/>
      <c r="BE66" s="45"/>
      <c r="BF66" s="45"/>
      <c r="BG66" s="12"/>
      <c r="BH66" s="45"/>
      <c r="BI66" s="45"/>
      <c r="BJ66" s="45"/>
      <c r="BK66" s="45"/>
      <c r="BL66" s="45"/>
      <c r="BM66" s="48">
        <f>145/145</f>
        <v>1</v>
      </c>
      <c r="BN66" s="12">
        <f>BO66+BP66+BQ66+BR66</f>
        <v>1</v>
      </c>
      <c r="BO66" s="45">
        <v>0.25</v>
      </c>
      <c r="BP66" s="45">
        <v>0.25</v>
      </c>
      <c r="BQ66" s="45">
        <v>0.25</v>
      </c>
      <c r="BR66" s="45">
        <v>0.25</v>
      </c>
      <c r="BS66" s="12"/>
      <c r="BT66" s="12"/>
      <c r="BU66" s="45"/>
      <c r="BV66" s="45"/>
      <c r="BW66" s="45"/>
      <c r="BX66" s="45"/>
      <c r="BY66" s="18"/>
      <c r="BZ66" s="12"/>
      <c r="CA66" s="45"/>
      <c r="CB66" s="45"/>
      <c r="CC66" s="45"/>
      <c r="CD66" s="45"/>
      <c r="CE66" s="12"/>
      <c r="CF66" s="45"/>
      <c r="CG66" s="45"/>
      <c r="CH66" s="45"/>
      <c r="CI66" s="45"/>
      <c r="CJ66" s="45"/>
      <c r="CK66" s="48">
        <f>(BM66)/1</f>
        <v>1</v>
      </c>
      <c r="CL66" s="12">
        <f>CK66</f>
        <v>1</v>
      </c>
      <c r="CM66" s="41"/>
    </row>
    <row r="67" spans="1:91" s="58" customFormat="1" ht="78" hidden="1" customHeight="1" x14ac:dyDescent="0.25">
      <c r="A67" s="110"/>
      <c r="B67" s="110"/>
      <c r="C67" s="110"/>
      <c r="D67" s="110"/>
      <c r="E67" s="110"/>
      <c r="F67" s="125"/>
      <c r="G67" s="41"/>
      <c r="H67" s="87"/>
      <c r="I67" s="125"/>
      <c r="J67" s="163"/>
      <c r="K67" s="36" t="s">
        <v>454</v>
      </c>
      <c r="L67" s="36" t="s">
        <v>118</v>
      </c>
      <c r="M67" s="122"/>
      <c r="N67" s="88" t="s">
        <v>368</v>
      </c>
      <c r="O67" s="66">
        <v>3.8399999999999997E-2</v>
      </c>
      <c r="P67" s="100" t="s">
        <v>369</v>
      </c>
      <c r="Q67" s="36" t="s">
        <v>74</v>
      </c>
      <c r="R67" s="36" t="s">
        <v>74</v>
      </c>
      <c r="S67" s="41" t="s">
        <v>370</v>
      </c>
      <c r="T67" s="91" t="s">
        <v>76</v>
      </c>
      <c r="U67" s="104" t="s">
        <v>371</v>
      </c>
      <c r="V67" s="91" t="s">
        <v>78</v>
      </c>
      <c r="W67" s="36" t="s">
        <v>347</v>
      </c>
      <c r="X67" s="36" t="s">
        <v>372</v>
      </c>
      <c r="Y67" s="36" t="s">
        <v>74</v>
      </c>
      <c r="Z67" s="36" t="s">
        <v>74</v>
      </c>
      <c r="AA67" s="65" t="s">
        <v>81</v>
      </c>
      <c r="AB67" s="41"/>
      <c r="AC67" s="41"/>
      <c r="AD67" s="45">
        <v>0.2</v>
      </c>
      <c r="AE67" s="36"/>
      <c r="AF67" s="36"/>
      <c r="AG67" s="45">
        <v>0.2</v>
      </c>
      <c r="AH67" s="36"/>
      <c r="AI67" s="36"/>
      <c r="AJ67" s="45">
        <v>0.2</v>
      </c>
      <c r="AK67" s="36"/>
      <c r="AL67" s="36"/>
      <c r="AM67" s="45">
        <v>0.2</v>
      </c>
      <c r="AN67" s="45">
        <v>0.2</v>
      </c>
      <c r="AO67" s="18">
        <f>9/71</f>
        <v>0.12676056338028169</v>
      </c>
      <c r="AP67" s="12">
        <f>AQ67+AR67+AS67+AT67</f>
        <v>1</v>
      </c>
      <c r="AQ67" s="45">
        <v>0.25</v>
      </c>
      <c r="AR67" s="45">
        <v>0.25</v>
      </c>
      <c r="AS67" s="45">
        <v>0.25</v>
      </c>
      <c r="AT67" s="45">
        <v>0.25</v>
      </c>
      <c r="AU67" s="45"/>
      <c r="AV67" s="45"/>
      <c r="AW67" s="36"/>
      <c r="AX67" s="36"/>
      <c r="AY67" s="36"/>
      <c r="AZ67" s="36"/>
      <c r="BA67" s="18"/>
      <c r="BB67" s="45"/>
      <c r="BC67" s="45"/>
      <c r="BD67" s="45"/>
      <c r="BE67" s="45"/>
      <c r="BF67" s="45"/>
      <c r="BG67" s="18"/>
      <c r="BH67" s="45"/>
      <c r="BI67" s="45"/>
      <c r="BJ67" s="45"/>
      <c r="BK67" s="45"/>
      <c r="BL67" s="45"/>
      <c r="BM67" s="18">
        <f>9/71</f>
        <v>0.12676056338028169</v>
      </c>
      <c r="BN67" s="12">
        <f>BO67+BP67+BQ67+BR67</f>
        <v>1</v>
      </c>
      <c r="BO67" s="45">
        <v>0.25</v>
      </c>
      <c r="BP67" s="45">
        <v>0.25</v>
      </c>
      <c r="BQ67" s="45">
        <v>0.25</v>
      </c>
      <c r="BR67" s="45">
        <v>0.25</v>
      </c>
      <c r="BS67" s="45"/>
      <c r="BT67" s="12"/>
      <c r="BU67" s="45"/>
      <c r="BV67" s="45"/>
      <c r="BW67" s="45"/>
      <c r="BX67" s="45"/>
      <c r="BY67" s="18"/>
      <c r="BZ67" s="12"/>
      <c r="CA67" s="45"/>
      <c r="CB67" s="45"/>
      <c r="CC67" s="45"/>
      <c r="CD67" s="45"/>
      <c r="CE67" s="18"/>
      <c r="CF67" s="12"/>
      <c r="CG67" s="45"/>
      <c r="CH67" s="45"/>
      <c r="CI67" s="45"/>
      <c r="CJ67" s="45"/>
      <c r="CK67" s="18">
        <f>(BM67)/1</f>
        <v>0.12676056338028169</v>
      </c>
      <c r="CL67" s="18">
        <v>0.63400000000000001</v>
      </c>
      <c r="CM67" s="41"/>
    </row>
    <row r="68" spans="1:91" s="58" customFormat="1" ht="78" hidden="1" customHeight="1" x14ac:dyDescent="0.25">
      <c r="A68" s="110"/>
      <c r="B68" s="110"/>
      <c r="C68" s="110"/>
      <c r="D68" s="110"/>
      <c r="E68" s="110"/>
      <c r="F68" s="125"/>
      <c r="G68" s="41"/>
      <c r="H68" s="87"/>
      <c r="I68" s="125"/>
      <c r="J68" s="163"/>
      <c r="K68" s="36" t="s">
        <v>451</v>
      </c>
      <c r="L68" s="36" t="s">
        <v>118</v>
      </c>
      <c r="M68" s="122"/>
      <c r="N68" s="88" t="s">
        <v>373</v>
      </c>
      <c r="O68" s="66">
        <v>3.8399999999999997E-2</v>
      </c>
      <c r="P68" s="99" t="s">
        <v>374</v>
      </c>
      <c r="Q68" s="36" t="s">
        <v>74</v>
      </c>
      <c r="R68" s="36" t="s">
        <v>74</v>
      </c>
      <c r="S68" s="49" t="s">
        <v>375</v>
      </c>
      <c r="T68" s="91" t="s">
        <v>76</v>
      </c>
      <c r="U68" s="49" t="s">
        <v>376</v>
      </c>
      <c r="V68" s="91" t="s">
        <v>78</v>
      </c>
      <c r="W68" s="36" t="s">
        <v>206</v>
      </c>
      <c r="X68" s="55" t="s">
        <v>80</v>
      </c>
      <c r="Y68" s="36" t="s">
        <v>74</v>
      </c>
      <c r="Z68" s="36" t="s">
        <v>74</v>
      </c>
      <c r="AA68" s="36" t="s">
        <v>87</v>
      </c>
      <c r="AB68" s="36"/>
      <c r="AC68" s="36"/>
      <c r="AD68" s="36"/>
      <c r="AE68" s="45"/>
      <c r="AF68" s="36"/>
      <c r="AG68" s="45">
        <v>0.4</v>
      </c>
      <c r="AH68" s="36"/>
      <c r="AI68" s="45"/>
      <c r="AJ68" s="36"/>
      <c r="AK68" s="36"/>
      <c r="AL68" s="36"/>
      <c r="AM68" s="45">
        <v>0.4</v>
      </c>
      <c r="AN68" s="45">
        <f>AM68+AG68</f>
        <v>0.8</v>
      </c>
      <c r="AO68" s="41"/>
      <c r="AP68" s="41"/>
      <c r="AQ68" s="41"/>
      <c r="AR68" s="41"/>
      <c r="AS68" s="41"/>
      <c r="AT68" s="41"/>
      <c r="AU68" s="66"/>
      <c r="AV68" s="27"/>
      <c r="AW68" s="27"/>
      <c r="AX68" s="27"/>
      <c r="AY68" s="27"/>
      <c r="AZ68" s="27"/>
      <c r="BA68" s="18"/>
      <c r="BB68" s="45"/>
      <c r="BC68" s="27"/>
      <c r="BD68" s="27"/>
      <c r="BE68" s="27"/>
      <c r="BF68" s="27"/>
      <c r="BG68" s="41"/>
      <c r="BH68" s="41"/>
      <c r="BI68" s="41"/>
      <c r="BJ68" s="41"/>
      <c r="BK68" s="41"/>
      <c r="BL68" s="41"/>
      <c r="BM68" s="41"/>
      <c r="BN68" s="41"/>
      <c r="BO68" s="41"/>
      <c r="BP68" s="41"/>
      <c r="BQ68" s="41"/>
      <c r="BR68" s="41"/>
      <c r="BS68" s="18"/>
      <c r="BT68" s="45"/>
      <c r="BU68" s="45"/>
      <c r="BV68" s="45"/>
      <c r="BW68" s="45"/>
      <c r="BX68" s="45"/>
      <c r="BY68" s="18"/>
      <c r="BZ68" s="45"/>
      <c r="CA68" s="45"/>
      <c r="CB68" s="45"/>
      <c r="CC68" s="45"/>
      <c r="CD68" s="45"/>
      <c r="CE68" s="41"/>
      <c r="CF68" s="41"/>
      <c r="CG68" s="41"/>
      <c r="CH68" s="41"/>
      <c r="CI68" s="41"/>
      <c r="CJ68" s="41"/>
      <c r="CK68" s="18"/>
      <c r="CL68" s="66"/>
      <c r="CM68" s="41"/>
    </row>
    <row r="69" spans="1:91" s="58" customFormat="1" ht="78" hidden="1" customHeight="1" x14ac:dyDescent="0.25">
      <c r="A69" s="110"/>
      <c r="B69" s="110"/>
      <c r="C69" s="110"/>
      <c r="D69" s="110"/>
      <c r="E69" s="110"/>
      <c r="F69" s="125"/>
      <c r="G69" s="41"/>
      <c r="H69" s="87"/>
      <c r="I69" s="126"/>
      <c r="J69" s="164"/>
      <c r="K69" s="36" t="s">
        <v>455</v>
      </c>
      <c r="L69" s="36" t="s">
        <v>118</v>
      </c>
      <c r="M69" s="123"/>
      <c r="N69" s="88" t="s">
        <v>377</v>
      </c>
      <c r="O69" s="66">
        <v>3.8399999999999997E-2</v>
      </c>
      <c r="P69" s="99" t="s">
        <v>378</v>
      </c>
      <c r="Q69" s="36" t="s">
        <v>74</v>
      </c>
      <c r="R69" s="36" t="s">
        <v>74</v>
      </c>
      <c r="S69" s="49" t="s">
        <v>379</v>
      </c>
      <c r="T69" s="90" t="s">
        <v>76</v>
      </c>
      <c r="U69" s="49" t="s">
        <v>380</v>
      </c>
      <c r="V69" s="91" t="s">
        <v>148</v>
      </c>
      <c r="W69" s="36" t="s">
        <v>381</v>
      </c>
      <c r="X69" s="55" t="s">
        <v>80</v>
      </c>
      <c r="Y69" s="36" t="s">
        <v>74</v>
      </c>
      <c r="Z69" s="36" t="s">
        <v>74</v>
      </c>
      <c r="AA69" s="36" t="s">
        <v>81</v>
      </c>
      <c r="AB69" s="37"/>
      <c r="AC69" s="37"/>
      <c r="AD69" s="38">
        <v>0.38</v>
      </c>
      <c r="AE69" s="38"/>
      <c r="AF69" s="38"/>
      <c r="AG69" s="38">
        <v>0.3</v>
      </c>
      <c r="AH69" s="38"/>
      <c r="AI69" s="38"/>
      <c r="AJ69" s="38">
        <v>0.23</v>
      </c>
      <c r="AK69" s="38"/>
      <c r="AL69" s="38"/>
      <c r="AM69" s="38">
        <v>0.09</v>
      </c>
      <c r="AN69" s="38">
        <f>AD69+AG69+AJ69+AM69</f>
        <v>0.99999999999999989</v>
      </c>
      <c r="AO69" s="48">
        <f>30/30</f>
        <v>1</v>
      </c>
      <c r="AP69" s="45">
        <v>1</v>
      </c>
      <c r="AQ69" s="45">
        <v>0.25</v>
      </c>
      <c r="AR69" s="45">
        <v>0.25</v>
      </c>
      <c r="AS69" s="45">
        <v>0</v>
      </c>
      <c r="AT69" s="45">
        <v>0.25</v>
      </c>
      <c r="AU69" s="57"/>
      <c r="AV69" s="15"/>
      <c r="AW69" s="15"/>
      <c r="AX69" s="15"/>
      <c r="AY69" s="15"/>
      <c r="AZ69" s="15"/>
      <c r="BA69" s="57"/>
      <c r="BB69" s="15"/>
      <c r="BC69" s="15"/>
      <c r="BD69" s="15"/>
      <c r="BE69" s="15"/>
      <c r="BF69" s="15"/>
      <c r="BG69" s="92"/>
      <c r="BH69" s="15"/>
      <c r="BI69" s="15"/>
      <c r="BJ69" s="15"/>
      <c r="BK69" s="15"/>
      <c r="BL69" s="15"/>
      <c r="BM69" s="48">
        <f>30/30</f>
        <v>1</v>
      </c>
      <c r="BN69" s="45">
        <f>BO69+BP69+BR69</f>
        <v>0.75</v>
      </c>
      <c r="BO69" s="45">
        <v>0.25</v>
      </c>
      <c r="BP69" s="45">
        <v>0.25</v>
      </c>
      <c r="BQ69" s="45">
        <v>0</v>
      </c>
      <c r="BR69" s="45">
        <v>0.25</v>
      </c>
      <c r="BS69" s="12"/>
      <c r="BT69" s="12"/>
      <c r="BU69" s="45"/>
      <c r="BV69" s="45"/>
      <c r="BW69" s="45"/>
      <c r="BX69" s="45"/>
      <c r="BY69" s="18"/>
      <c r="BZ69" s="12"/>
      <c r="CA69" s="45"/>
      <c r="CB69" s="45"/>
      <c r="CC69" s="45"/>
      <c r="CD69" s="45"/>
      <c r="CE69" s="92"/>
      <c r="CF69" s="15"/>
      <c r="CG69" s="45"/>
      <c r="CH69" s="45"/>
      <c r="CI69" s="45"/>
      <c r="CJ69" s="45"/>
      <c r="CK69" s="12">
        <f>BM69</f>
        <v>1</v>
      </c>
      <c r="CL69" s="45">
        <f>CK69</f>
        <v>1</v>
      </c>
      <c r="CM69" s="41"/>
    </row>
    <row r="70" spans="1:91" s="58" customFormat="1" ht="78" hidden="1" customHeight="1" x14ac:dyDescent="0.25">
      <c r="A70" s="110"/>
      <c r="B70" s="110"/>
      <c r="C70" s="110"/>
      <c r="D70" s="110"/>
      <c r="E70" s="110"/>
      <c r="F70" s="125"/>
      <c r="G70" s="41"/>
      <c r="H70" s="87"/>
      <c r="I70" s="47" t="s">
        <v>416</v>
      </c>
      <c r="J70" s="67" t="s">
        <v>70</v>
      </c>
      <c r="K70" s="36" t="s">
        <v>456</v>
      </c>
      <c r="L70" s="52" t="s">
        <v>71</v>
      </c>
      <c r="M70" s="45">
        <v>1</v>
      </c>
      <c r="N70" s="88" t="s">
        <v>382</v>
      </c>
      <c r="O70" s="45">
        <v>1</v>
      </c>
      <c r="P70" s="49" t="s">
        <v>383</v>
      </c>
      <c r="Q70" s="36" t="s">
        <v>74</v>
      </c>
      <c r="R70" s="36" t="s">
        <v>74</v>
      </c>
      <c r="S70" s="49" t="s">
        <v>384</v>
      </c>
      <c r="T70" s="91" t="s">
        <v>76</v>
      </c>
      <c r="U70" s="49" t="s">
        <v>385</v>
      </c>
      <c r="V70" s="52" t="s">
        <v>78</v>
      </c>
      <c r="W70" s="36" t="s">
        <v>202</v>
      </c>
      <c r="X70" s="55" t="s">
        <v>80</v>
      </c>
      <c r="Y70" s="36" t="s">
        <v>74</v>
      </c>
      <c r="Z70" s="36" t="s">
        <v>74</v>
      </c>
      <c r="AA70" s="65" t="s">
        <v>87</v>
      </c>
      <c r="AB70" s="55"/>
      <c r="AC70" s="55"/>
      <c r="AD70" s="75"/>
      <c r="AE70" s="55"/>
      <c r="AF70" s="55"/>
      <c r="AG70" s="14">
        <v>1</v>
      </c>
      <c r="AH70" s="14"/>
      <c r="AI70" s="14"/>
      <c r="AJ70" s="14"/>
      <c r="AK70" s="14"/>
      <c r="AL70" s="14"/>
      <c r="AM70" s="14">
        <v>1</v>
      </c>
      <c r="AN70" s="21">
        <v>1</v>
      </c>
      <c r="AO70" s="41"/>
      <c r="AP70" s="41"/>
      <c r="AQ70" s="41"/>
      <c r="AR70" s="41"/>
      <c r="AS70" s="41"/>
      <c r="AT70" s="41"/>
      <c r="AU70" s="12"/>
      <c r="AV70" s="45"/>
      <c r="AW70" s="45"/>
      <c r="AX70" s="45"/>
      <c r="AY70" s="45"/>
      <c r="AZ70" s="45"/>
      <c r="BA70" s="41"/>
      <c r="BB70" s="41"/>
      <c r="BC70" s="41"/>
      <c r="BD70" s="41"/>
      <c r="BE70" s="41"/>
      <c r="BF70" s="41"/>
      <c r="BG70" s="41"/>
      <c r="BH70" s="41"/>
      <c r="BI70" s="41"/>
      <c r="BJ70" s="41"/>
      <c r="BK70" s="41"/>
      <c r="BL70" s="41"/>
      <c r="BM70" s="41"/>
      <c r="BN70" s="41"/>
      <c r="BO70" s="41"/>
      <c r="BP70" s="41"/>
      <c r="BQ70" s="41"/>
      <c r="BR70" s="41"/>
      <c r="BS70" s="12"/>
      <c r="BT70" s="45"/>
      <c r="BU70" s="45"/>
      <c r="BV70" s="45"/>
      <c r="BW70" s="45"/>
      <c r="BX70" s="45"/>
      <c r="BY70" s="36"/>
      <c r="BZ70" s="41"/>
      <c r="CA70" s="41"/>
      <c r="CB70" s="41"/>
      <c r="CC70" s="41"/>
      <c r="CD70" s="41"/>
      <c r="CE70" s="41"/>
      <c r="CF70" s="41"/>
      <c r="CG70" s="41"/>
      <c r="CH70" s="41"/>
      <c r="CI70" s="41"/>
      <c r="CJ70" s="41"/>
      <c r="CK70" s="12"/>
      <c r="CL70" s="45"/>
      <c r="CM70" s="41"/>
    </row>
    <row r="71" spans="1:91" s="58" customFormat="1" ht="78" hidden="1" customHeight="1" x14ac:dyDescent="0.25">
      <c r="A71" s="111"/>
      <c r="B71" s="111"/>
      <c r="C71" s="111"/>
      <c r="D71" s="111"/>
      <c r="E71" s="111"/>
      <c r="F71" s="126"/>
      <c r="G71" s="41"/>
      <c r="H71" s="105"/>
      <c r="I71" s="47" t="s">
        <v>417</v>
      </c>
      <c r="J71" s="67" t="s">
        <v>70</v>
      </c>
      <c r="K71" s="36" t="s">
        <v>457</v>
      </c>
      <c r="L71" s="52" t="s">
        <v>118</v>
      </c>
      <c r="M71" s="69">
        <v>1</v>
      </c>
      <c r="N71" s="49" t="s">
        <v>386</v>
      </c>
      <c r="O71" s="45">
        <v>1</v>
      </c>
      <c r="P71" s="49" t="s">
        <v>387</v>
      </c>
      <c r="Q71" s="36" t="s">
        <v>74</v>
      </c>
      <c r="R71" s="36" t="s">
        <v>74</v>
      </c>
      <c r="S71" s="49" t="s">
        <v>388</v>
      </c>
      <c r="T71" s="59" t="s">
        <v>85</v>
      </c>
      <c r="U71" s="49" t="s">
        <v>389</v>
      </c>
      <c r="V71" s="52" t="s">
        <v>29</v>
      </c>
      <c r="W71" s="52" t="s">
        <v>267</v>
      </c>
      <c r="X71" s="55" t="s">
        <v>80</v>
      </c>
      <c r="Y71" s="36" t="s">
        <v>74</v>
      </c>
      <c r="Z71" s="36" t="s">
        <v>74</v>
      </c>
      <c r="AA71" s="55" t="s">
        <v>133</v>
      </c>
      <c r="AB71" s="55"/>
      <c r="AC71" s="55"/>
      <c r="AD71" s="38"/>
      <c r="AE71" s="55"/>
      <c r="AF71" s="55"/>
      <c r="AG71" s="55">
        <v>1</v>
      </c>
      <c r="AH71" s="55"/>
      <c r="AI71" s="55"/>
      <c r="AJ71" s="38"/>
      <c r="AK71" s="55"/>
      <c r="AL71" s="55"/>
      <c r="AM71" s="106"/>
      <c r="AN71" s="55">
        <v>1</v>
      </c>
      <c r="AO71" s="41"/>
      <c r="AP71" s="41"/>
      <c r="AQ71" s="41"/>
      <c r="AR71" s="41"/>
      <c r="AS71" s="41"/>
      <c r="AT71" s="41"/>
      <c r="AU71" s="41"/>
      <c r="AV71" s="41"/>
      <c r="AW71" s="41"/>
      <c r="AX71" s="41"/>
      <c r="AY71" s="41"/>
      <c r="AZ71" s="41"/>
      <c r="BA71" s="36"/>
      <c r="BB71" s="45"/>
      <c r="BC71" s="45"/>
      <c r="BD71" s="45"/>
      <c r="BE71" s="45"/>
      <c r="BF71" s="45"/>
      <c r="BG71" s="41"/>
      <c r="BH71" s="41"/>
      <c r="BI71" s="41"/>
      <c r="BJ71" s="41"/>
      <c r="BK71" s="41"/>
      <c r="BL71" s="41"/>
      <c r="BM71" s="36"/>
      <c r="BN71" s="41"/>
      <c r="BO71" s="41"/>
      <c r="BP71" s="41"/>
      <c r="BQ71" s="41"/>
      <c r="BR71" s="41"/>
      <c r="BS71" s="36"/>
      <c r="BT71" s="41"/>
      <c r="BU71" s="41"/>
      <c r="BV71" s="41"/>
      <c r="BW71" s="41"/>
      <c r="BX71" s="41"/>
      <c r="BY71" s="36"/>
      <c r="BZ71" s="12"/>
      <c r="CA71" s="45"/>
      <c r="CB71" s="45"/>
      <c r="CC71" s="45"/>
      <c r="CD71" s="45"/>
      <c r="CE71" s="41"/>
      <c r="CF71" s="41"/>
      <c r="CG71" s="41"/>
      <c r="CH71" s="41"/>
      <c r="CI71" s="41"/>
      <c r="CJ71" s="41"/>
      <c r="CK71" s="12"/>
      <c r="CL71" s="45"/>
      <c r="CM71" s="41"/>
    </row>
    <row r="72" spans="1:91" ht="15.75" hidden="1" x14ac:dyDescent="0.25">
      <c r="A72" s="155" t="s">
        <v>390</v>
      </c>
      <c r="B72" s="155"/>
      <c r="C72" s="155"/>
      <c r="D72" s="155"/>
      <c r="E72" s="155"/>
      <c r="F72" s="155"/>
      <c r="G72" s="155"/>
      <c r="H72" s="155"/>
      <c r="I72" s="155"/>
      <c r="J72" s="155"/>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5"/>
      <c r="AP72" s="155"/>
      <c r="AQ72" s="155"/>
      <c r="AR72" s="155"/>
      <c r="AS72" s="155"/>
      <c r="AT72" s="155"/>
      <c r="AU72" s="155"/>
      <c r="AV72" s="155"/>
      <c r="AW72" s="155"/>
      <c r="AX72" s="155"/>
      <c r="AY72" s="155"/>
      <c r="AZ72" s="155"/>
      <c r="BA72" s="155"/>
      <c r="BB72" s="155"/>
      <c r="BC72" s="155"/>
      <c r="BD72" s="155"/>
      <c r="BE72" s="155"/>
      <c r="BF72" s="155"/>
      <c r="BG72" s="155"/>
      <c r="BH72" s="155"/>
      <c r="BI72" s="155"/>
      <c r="BJ72" s="155"/>
      <c r="BK72" s="155"/>
      <c r="BL72" s="155"/>
      <c r="BM72" s="155"/>
      <c r="BN72" s="155"/>
      <c r="BO72" s="155"/>
      <c r="BP72" s="155"/>
      <c r="BQ72" s="155"/>
      <c r="BR72" s="155"/>
      <c r="BS72" s="155"/>
      <c r="BT72" s="155"/>
      <c r="BU72" s="155"/>
      <c r="BV72" s="155"/>
      <c r="BW72" s="155"/>
      <c r="BX72" s="155"/>
      <c r="BY72" s="155"/>
      <c r="BZ72" s="155"/>
      <c r="CA72" s="155"/>
      <c r="CB72" s="155"/>
      <c r="CC72" s="155"/>
      <c r="CD72" s="155"/>
      <c r="CE72" s="155"/>
      <c r="CF72" s="155"/>
      <c r="CG72" s="155"/>
      <c r="CH72" s="155"/>
      <c r="CI72" s="155"/>
      <c r="CJ72" s="155"/>
      <c r="CK72" s="155"/>
      <c r="CL72" s="155"/>
      <c r="CM72" s="155"/>
    </row>
    <row r="73" spans="1:91" hidden="1" x14ac:dyDescent="0.25">
      <c r="A73" s="156" t="s">
        <v>391</v>
      </c>
      <c r="B73" s="156"/>
      <c r="C73" s="156"/>
      <c r="D73" s="156"/>
      <c r="E73" s="156"/>
      <c r="F73" s="156"/>
      <c r="G73" s="156"/>
      <c r="H73" s="156"/>
      <c r="I73" s="156"/>
      <c r="J73" s="156"/>
      <c r="K73" s="156"/>
      <c r="L73" s="156"/>
      <c r="M73" s="156"/>
      <c r="N73" s="157" t="s">
        <v>392</v>
      </c>
      <c r="O73" s="157"/>
      <c r="P73" s="157"/>
      <c r="Q73" s="157"/>
      <c r="R73" s="157"/>
      <c r="S73" s="157"/>
      <c r="T73" s="157"/>
      <c r="U73" s="157"/>
      <c r="V73" s="157"/>
      <c r="W73" s="157"/>
      <c r="X73" s="158" t="s">
        <v>393</v>
      </c>
      <c r="Y73" s="159"/>
      <c r="Z73" s="159"/>
      <c r="AA73" s="159"/>
      <c r="AB73" s="159"/>
      <c r="AC73" s="159"/>
      <c r="AD73" s="159"/>
      <c r="AE73" s="159"/>
      <c r="AF73" s="159"/>
      <c r="AG73" s="159"/>
      <c r="AH73" s="159"/>
      <c r="AI73" s="159"/>
      <c r="AJ73" s="159"/>
      <c r="AK73" s="159"/>
      <c r="AL73" s="159"/>
      <c r="AM73" s="159"/>
      <c r="AN73" s="159"/>
      <c r="AO73" s="159"/>
      <c r="AP73" s="159"/>
      <c r="AQ73" s="159"/>
      <c r="AR73" s="159"/>
      <c r="AS73" s="159"/>
      <c r="AT73" s="159"/>
      <c r="AU73" s="159"/>
      <c r="AV73" s="159"/>
      <c r="AW73" s="159"/>
      <c r="AX73" s="159"/>
      <c r="AY73" s="159"/>
      <c r="AZ73" s="159"/>
      <c r="BA73" s="159"/>
      <c r="BB73" s="159"/>
      <c r="BC73" s="159"/>
      <c r="BD73" s="159"/>
      <c r="BE73" s="159"/>
      <c r="BF73" s="159"/>
      <c r="BG73" s="159"/>
      <c r="BH73" s="159"/>
      <c r="BI73" s="159"/>
      <c r="BJ73" s="159"/>
      <c r="BK73" s="159"/>
      <c r="BL73" s="159"/>
      <c r="BM73" s="159"/>
      <c r="BN73" s="159"/>
      <c r="BO73" s="159"/>
      <c r="BP73" s="159"/>
      <c r="BQ73" s="159"/>
      <c r="BR73" s="159"/>
      <c r="BS73" s="159"/>
      <c r="BT73" s="159"/>
      <c r="BU73" s="159"/>
      <c r="BV73" s="159"/>
      <c r="BW73" s="159"/>
      <c r="BX73" s="159"/>
      <c r="BY73" s="159"/>
      <c r="BZ73" s="159"/>
      <c r="CA73" s="159"/>
      <c r="CB73" s="159"/>
      <c r="CC73" s="159"/>
      <c r="CD73" s="159"/>
      <c r="CE73" s="159"/>
      <c r="CF73" s="159"/>
      <c r="CG73" s="159"/>
      <c r="CH73" s="159"/>
      <c r="CI73" s="159"/>
      <c r="CJ73" s="159"/>
      <c r="CK73" s="159"/>
      <c r="CL73" s="159"/>
      <c r="CM73" s="160"/>
    </row>
    <row r="74" spans="1:91" hidden="1" x14ac:dyDescent="0.25">
      <c r="A74" s="147" t="s">
        <v>394</v>
      </c>
      <c r="B74" s="148"/>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148"/>
      <c r="AK74" s="148"/>
      <c r="AL74" s="148"/>
      <c r="AM74" s="148"/>
      <c r="AN74" s="148"/>
      <c r="AO74" s="148"/>
      <c r="AP74" s="148"/>
      <c r="AQ74" s="148"/>
      <c r="AR74" s="148"/>
      <c r="AS74" s="148"/>
      <c r="AT74" s="148"/>
      <c r="AU74" s="148"/>
      <c r="AV74" s="148"/>
      <c r="AW74" s="148"/>
      <c r="AX74" s="148"/>
      <c r="AY74" s="148"/>
      <c r="AZ74" s="148"/>
      <c r="BA74" s="148"/>
      <c r="BB74" s="148"/>
      <c r="BC74" s="148"/>
      <c r="BD74" s="148"/>
      <c r="BE74" s="148"/>
      <c r="BF74" s="148"/>
      <c r="BG74" s="148"/>
      <c r="BH74" s="148"/>
      <c r="BI74" s="148"/>
      <c r="BJ74" s="148"/>
      <c r="BK74" s="148"/>
      <c r="BL74" s="148"/>
      <c r="BM74" s="148"/>
      <c r="BN74" s="148"/>
      <c r="BO74" s="148"/>
      <c r="BP74" s="148"/>
      <c r="BQ74" s="148"/>
      <c r="BR74" s="148"/>
      <c r="BS74" s="148"/>
      <c r="BT74" s="148"/>
      <c r="BU74" s="148"/>
      <c r="BV74" s="148"/>
      <c r="BW74" s="148"/>
      <c r="BX74" s="148"/>
      <c r="BY74" s="148"/>
      <c r="BZ74" s="148"/>
      <c r="CA74" s="148"/>
      <c r="CB74" s="148"/>
      <c r="CC74" s="148"/>
      <c r="CD74" s="148"/>
      <c r="CE74" s="148"/>
      <c r="CF74" s="148"/>
      <c r="CG74" s="148"/>
      <c r="CH74" s="148"/>
      <c r="CI74" s="148"/>
      <c r="CJ74" s="148"/>
      <c r="CK74" s="148"/>
      <c r="CL74" s="148"/>
      <c r="CM74" s="149"/>
    </row>
    <row r="75" spans="1:91" hidden="1" x14ac:dyDescent="0.25">
      <c r="A75" s="150" t="s">
        <v>395</v>
      </c>
      <c r="B75" s="151"/>
      <c r="C75" s="151"/>
      <c r="D75" s="151"/>
      <c r="E75" s="151"/>
      <c r="F75" s="151"/>
      <c r="G75" s="151"/>
      <c r="H75" s="151"/>
      <c r="I75" s="151"/>
      <c r="J75" s="151"/>
      <c r="K75" s="151"/>
      <c r="L75" s="151"/>
      <c r="M75" s="152"/>
      <c r="N75" s="153" t="s">
        <v>396</v>
      </c>
      <c r="O75" s="153"/>
      <c r="P75" s="153"/>
      <c r="Q75" s="153"/>
      <c r="R75" s="153"/>
      <c r="S75" s="153"/>
      <c r="T75" s="153"/>
      <c r="U75" s="153"/>
      <c r="V75" s="154" t="s">
        <v>397</v>
      </c>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c r="AT75" s="154"/>
      <c r="AU75" s="154"/>
      <c r="AV75" s="154"/>
      <c r="AW75" s="154"/>
      <c r="AX75" s="154"/>
      <c r="AY75" s="154"/>
      <c r="AZ75" s="154"/>
      <c r="BA75" s="154"/>
      <c r="BB75" s="154"/>
      <c r="BC75" s="153" t="s">
        <v>398</v>
      </c>
      <c r="BD75" s="153"/>
      <c r="BE75" s="153"/>
      <c r="BF75" s="153"/>
      <c r="BG75" s="153"/>
      <c r="BH75" s="153"/>
      <c r="BI75" s="153"/>
      <c r="BJ75" s="153"/>
      <c r="BK75" s="153"/>
      <c r="BL75" s="153"/>
      <c r="BM75" s="153"/>
      <c r="BN75" s="153"/>
      <c r="BO75" s="153"/>
      <c r="BP75" s="153"/>
      <c r="BQ75" s="153"/>
      <c r="BR75" s="153"/>
      <c r="BS75" s="153"/>
      <c r="BT75" s="153"/>
      <c r="BU75" s="153"/>
      <c r="BV75" s="153"/>
      <c r="BW75" s="153"/>
      <c r="BX75" s="153"/>
      <c r="BY75" s="153"/>
      <c r="BZ75" s="153"/>
      <c r="CA75" s="153"/>
      <c r="CB75" s="153"/>
      <c r="CC75" s="153"/>
      <c r="CD75" s="153"/>
      <c r="CE75" s="153"/>
      <c r="CF75" s="153"/>
      <c r="CG75" s="153"/>
      <c r="CH75" s="153"/>
      <c r="CI75" s="153"/>
      <c r="CJ75" s="153"/>
      <c r="CK75" s="153"/>
      <c r="CL75" s="153"/>
      <c r="CM75" s="153"/>
    </row>
    <row r="76" spans="1:91" hidden="1" x14ac:dyDescent="0.25">
      <c r="A76" s="143">
        <v>9</v>
      </c>
      <c r="B76" s="144"/>
      <c r="C76" s="144"/>
      <c r="D76" s="144"/>
      <c r="E76" s="144"/>
      <c r="F76" s="144"/>
      <c r="G76" s="144"/>
      <c r="H76" s="144"/>
      <c r="I76" s="144"/>
      <c r="J76" s="144"/>
      <c r="K76" s="144"/>
      <c r="L76" s="144"/>
      <c r="M76" s="145"/>
      <c r="N76" s="146" t="s">
        <v>399</v>
      </c>
      <c r="O76" s="146"/>
      <c r="P76" s="146"/>
      <c r="Q76" s="146"/>
      <c r="R76" s="146"/>
      <c r="S76" s="146"/>
      <c r="T76" s="146"/>
      <c r="U76" s="146"/>
      <c r="V76" s="134" t="s">
        <v>400</v>
      </c>
      <c r="W76" s="135"/>
      <c r="X76" s="135"/>
      <c r="Y76" s="135"/>
      <c r="Z76" s="135"/>
      <c r="AA76" s="135"/>
      <c r="AB76" s="135"/>
      <c r="AC76" s="135"/>
      <c r="AD76" s="135"/>
      <c r="AE76" s="135"/>
      <c r="AF76" s="135"/>
      <c r="AG76" s="135"/>
      <c r="AH76" s="135"/>
      <c r="AI76" s="135"/>
      <c r="AJ76" s="135"/>
      <c r="AK76" s="135"/>
      <c r="AL76" s="135"/>
      <c r="AM76" s="135"/>
      <c r="AN76" s="135"/>
      <c r="AO76" s="135"/>
      <c r="AP76" s="135"/>
      <c r="AQ76" s="135"/>
      <c r="AR76" s="135"/>
      <c r="AS76" s="135"/>
      <c r="AT76" s="135"/>
      <c r="AU76" s="135"/>
      <c r="AV76" s="135"/>
      <c r="AW76" s="135"/>
      <c r="AX76" s="135"/>
      <c r="AY76" s="135"/>
      <c r="AZ76" s="135"/>
      <c r="BA76" s="135"/>
      <c r="BB76" s="135"/>
      <c r="BC76" s="136">
        <v>10</v>
      </c>
      <c r="BD76" s="136"/>
      <c r="BE76" s="136"/>
      <c r="BF76" s="136"/>
      <c r="BG76" s="136"/>
      <c r="BH76" s="136"/>
      <c r="BI76" s="136"/>
      <c r="BJ76" s="136"/>
      <c r="BK76" s="136"/>
      <c r="BL76" s="136"/>
      <c r="BM76" s="136"/>
      <c r="BN76" s="136"/>
      <c r="BO76" s="136"/>
      <c r="BP76" s="136"/>
      <c r="BQ76" s="136"/>
      <c r="BR76" s="136"/>
      <c r="BS76" s="136"/>
      <c r="BT76" s="136"/>
      <c r="BU76" s="136"/>
      <c r="BV76" s="136"/>
      <c r="BW76" s="136"/>
      <c r="BX76" s="136"/>
      <c r="BY76" s="136"/>
      <c r="BZ76" s="136"/>
      <c r="CA76" s="136"/>
      <c r="CB76" s="136"/>
      <c r="CC76" s="136"/>
      <c r="CD76" s="136"/>
      <c r="CE76" s="136"/>
      <c r="CF76" s="136"/>
      <c r="CG76" s="136"/>
      <c r="CH76" s="136"/>
      <c r="CI76" s="136"/>
      <c r="CJ76" s="136"/>
      <c r="CK76" s="136"/>
      <c r="CL76" s="136"/>
      <c r="CM76" s="136"/>
    </row>
    <row r="77" spans="1:91" hidden="1" x14ac:dyDescent="0.25">
      <c r="A77" s="143">
        <v>10</v>
      </c>
      <c r="B77" s="144"/>
      <c r="C77" s="144"/>
      <c r="D77" s="144"/>
      <c r="E77" s="144"/>
      <c r="F77" s="144"/>
      <c r="G77" s="144"/>
      <c r="H77" s="144"/>
      <c r="I77" s="144"/>
      <c r="J77" s="144"/>
      <c r="K77" s="144"/>
      <c r="L77" s="144"/>
      <c r="M77" s="145"/>
      <c r="N77" s="146" t="s">
        <v>401</v>
      </c>
      <c r="O77" s="146"/>
      <c r="P77" s="146"/>
      <c r="Q77" s="146"/>
      <c r="R77" s="146"/>
      <c r="S77" s="146"/>
      <c r="T77" s="146"/>
      <c r="U77" s="146"/>
      <c r="V77" s="134" t="s">
        <v>402</v>
      </c>
      <c r="W77" s="135"/>
      <c r="X77" s="135"/>
      <c r="Y77" s="135"/>
      <c r="Z77" s="135"/>
      <c r="AA77" s="135"/>
      <c r="AB77" s="135"/>
      <c r="AC77" s="135"/>
      <c r="AD77" s="135"/>
      <c r="AE77" s="135"/>
      <c r="AF77" s="135"/>
      <c r="AG77" s="135"/>
      <c r="AH77" s="135"/>
      <c r="AI77" s="135"/>
      <c r="AJ77" s="135"/>
      <c r="AK77" s="135"/>
      <c r="AL77" s="135"/>
      <c r="AM77" s="135"/>
      <c r="AN77" s="135"/>
      <c r="AO77" s="135"/>
      <c r="AP77" s="135"/>
      <c r="AQ77" s="135"/>
      <c r="AR77" s="135"/>
      <c r="AS77" s="135"/>
      <c r="AT77" s="135"/>
      <c r="AU77" s="135"/>
      <c r="AV77" s="135"/>
      <c r="AW77" s="135"/>
      <c r="AX77" s="135"/>
      <c r="AY77" s="135"/>
      <c r="AZ77" s="135"/>
      <c r="BA77" s="135"/>
      <c r="BB77" s="135"/>
      <c r="BC77" s="136">
        <v>11</v>
      </c>
      <c r="BD77" s="136"/>
      <c r="BE77" s="136"/>
      <c r="BF77" s="136"/>
      <c r="BG77" s="136"/>
      <c r="BH77" s="136"/>
      <c r="BI77" s="136"/>
      <c r="BJ77" s="136"/>
      <c r="BK77" s="136"/>
      <c r="BL77" s="136"/>
      <c r="BM77" s="136"/>
      <c r="BN77" s="136"/>
      <c r="BO77" s="136"/>
      <c r="BP77" s="136"/>
      <c r="BQ77" s="136"/>
      <c r="BR77" s="136"/>
      <c r="BS77" s="136"/>
      <c r="BT77" s="136"/>
      <c r="BU77" s="136"/>
      <c r="BV77" s="136"/>
      <c r="BW77" s="136"/>
      <c r="BX77" s="136"/>
      <c r="BY77" s="136"/>
      <c r="BZ77" s="136"/>
      <c r="CA77" s="136"/>
      <c r="CB77" s="136"/>
      <c r="CC77" s="136"/>
      <c r="CD77" s="136"/>
      <c r="CE77" s="136"/>
      <c r="CF77" s="136"/>
      <c r="CG77" s="136"/>
      <c r="CH77" s="136"/>
      <c r="CI77" s="136"/>
      <c r="CJ77" s="136"/>
      <c r="CK77" s="136"/>
      <c r="CL77" s="136"/>
      <c r="CM77" s="136"/>
    </row>
    <row r="78" spans="1:91" hidden="1" x14ac:dyDescent="0.25">
      <c r="A78" s="128">
        <v>11</v>
      </c>
      <c r="B78" s="129"/>
      <c r="C78" s="129"/>
      <c r="D78" s="129"/>
      <c r="E78" s="129"/>
      <c r="F78" s="129"/>
      <c r="G78" s="129"/>
      <c r="H78" s="129"/>
      <c r="I78" s="129"/>
      <c r="J78" s="129"/>
      <c r="K78" s="129"/>
      <c r="L78" s="129"/>
      <c r="M78" s="130"/>
      <c r="N78" s="131" t="s">
        <v>403</v>
      </c>
      <c r="O78" s="132"/>
      <c r="P78" s="132"/>
      <c r="Q78" s="132"/>
      <c r="R78" s="132"/>
      <c r="S78" s="132"/>
      <c r="T78" s="132"/>
      <c r="U78" s="133"/>
      <c r="V78" s="134">
        <v>44023</v>
      </c>
      <c r="W78" s="135"/>
      <c r="X78" s="135"/>
      <c r="Y78" s="135"/>
      <c r="Z78" s="135"/>
      <c r="AA78" s="135"/>
      <c r="AB78" s="135"/>
      <c r="AC78" s="135"/>
      <c r="AD78" s="135"/>
      <c r="AE78" s="135"/>
      <c r="AF78" s="135"/>
      <c r="AG78" s="135"/>
      <c r="AH78" s="135"/>
      <c r="AI78" s="135"/>
      <c r="AJ78" s="135"/>
      <c r="AK78" s="135"/>
      <c r="AL78" s="135"/>
      <c r="AM78" s="135"/>
      <c r="AN78" s="135"/>
      <c r="AO78" s="135"/>
      <c r="AP78" s="135"/>
      <c r="AQ78" s="135"/>
      <c r="AR78" s="135"/>
      <c r="AS78" s="135"/>
      <c r="AT78" s="135"/>
      <c r="AU78" s="135"/>
      <c r="AV78" s="135"/>
      <c r="AW78" s="135"/>
      <c r="AX78" s="135"/>
      <c r="AY78" s="135"/>
      <c r="AZ78" s="135"/>
      <c r="BA78" s="135"/>
      <c r="BB78" s="135"/>
      <c r="BC78" s="136">
        <v>12</v>
      </c>
      <c r="BD78" s="136"/>
      <c r="BE78" s="136"/>
      <c r="BF78" s="136"/>
      <c r="BG78" s="136"/>
      <c r="BH78" s="136"/>
      <c r="BI78" s="136"/>
      <c r="BJ78" s="136"/>
      <c r="BK78" s="136"/>
      <c r="BL78" s="136"/>
      <c r="BM78" s="136"/>
      <c r="BN78" s="136"/>
      <c r="BO78" s="136"/>
      <c r="BP78" s="136"/>
      <c r="BQ78" s="136"/>
      <c r="BR78" s="136"/>
      <c r="BS78" s="136"/>
      <c r="BT78" s="136"/>
      <c r="BU78" s="136"/>
      <c r="BV78" s="136"/>
      <c r="BW78" s="136"/>
      <c r="BX78" s="136"/>
      <c r="BY78" s="136"/>
      <c r="BZ78" s="136"/>
      <c r="CA78" s="136"/>
      <c r="CB78" s="136"/>
      <c r="CC78" s="136"/>
      <c r="CD78" s="136"/>
      <c r="CE78" s="136"/>
      <c r="CF78" s="136"/>
      <c r="CG78" s="136"/>
      <c r="CH78" s="136"/>
      <c r="CI78" s="136"/>
      <c r="CJ78" s="136"/>
      <c r="CK78" s="136"/>
      <c r="CL78" s="136"/>
      <c r="CM78" s="136"/>
    </row>
    <row r="79" spans="1:91" hidden="1" x14ac:dyDescent="0.25">
      <c r="A79" s="128">
        <v>12</v>
      </c>
      <c r="B79" s="129"/>
      <c r="C79" s="129"/>
      <c r="D79" s="129"/>
      <c r="E79" s="129"/>
      <c r="F79" s="129"/>
      <c r="G79" s="129"/>
      <c r="H79" s="129"/>
      <c r="I79" s="129"/>
      <c r="J79" s="129"/>
      <c r="K79" s="129"/>
      <c r="L79" s="129"/>
      <c r="M79" s="130"/>
      <c r="N79" s="131" t="s">
        <v>404</v>
      </c>
      <c r="O79" s="132"/>
      <c r="P79" s="132"/>
      <c r="Q79" s="132"/>
      <c r="R79" s="132"/>
      <c r="S79" s="132"/>
      <c r="T79" s="132"/>
      <c r="U79" s="133"/>
      <c r="V79" s="134">
        <v>44215</v>
      </c>
      <c r="W79" s="135"/>
      <c r="X79" s="135"/>
      <c r="Y79" s="135"/>
      <c r="Z79" s="135"/>
      <c r="AA79" s="135"/>
      <c r="AB79" s="135"/>
      <c r="AC79" s="135"/>
      <c r="AD79" s="135"/>
      <c r="AE79" s="135"/>
      <c r="AF79" s="135"/>
      <c r="AG79" s="135"/>
      <c r="AH79" s="135"/>
      <c r="AI79" s="135"/>
      <c r="AJ79" s="135"/>
      <c r="AK79" s="135"/>
      <c r="AL79" s="135"/>
      <c r="AM79" s="135"/>
      <c r="AN79" s="135"/>
      <c r="AO79" s="135"/>
      <c r="AP79" s="135"/>
      <c r="AQ79" s="135"/>
      <c r="AR79" s="135"/>
      <c r="AS79" s="135"/>
      <c r="AT79" s="135"/>
      <c r="AU79" s="135"/>
      <c r="AV79" s="135"/>
      <c r="AW79" s="135"/>
      <c r="AX79" s="135"/>
      <c r="AY79" s="135"/>
      <c r="AZ79" s="135"/>
      <c r="BA79" s="135"/>
      <c r="BB79" s="135"/>
      <c r="BC79" s="136">
        <v>13</v>
      </c>
      <c r="BD79" s="136"/>
      <c r="BE79" s="136"/>
      <c r="BF79" s="136"/>
      <c r="BG79" s="136"/>
      <c r="BH79" s="136"/>
      <c r="BI79" s="136"/>
      <c r="BJ79" s="136"/>
      <c r="BK79" s="136"/>
      <c r="BL79" s="136"/>
      <c r="BM79" s="136"/>
      <c r="BN79" s="136"/>
      <c r="BO79" s="136"/>
      <c r="BP79" s="136"/>
      <c r="BQ79" s="136"/>
      <c r="BR79" s="136"/>
      <c r="BS79" s="136"/>
      <c r="BT79" s="136"/>
      <c r="BU79" s="136"/>
      <c r="BV79" s="136"/>
      <c r="BW79" s="136"/>
      <c r="BX79" s="136"/>
      <c r="BY79" s="136"/>
      <c r="BZ79" s="136"/>
      <c r="CA79" s="136"/>
      <c r="CB79" s="136"/>
      <c r="CC79" s="136"/>
      <c r="CD79" s="136"/>
      <c r="CE79" s="136"/>
      <c r="CF79" s="136"/>
      <c r="CG79" s="136"/>
      <c r="CH79" s="136"/>
      <c r="CI79" s="136"/>
      <c r="CJ79" s="136"/>
      <c r="CK79" s="136"/>
      <c r="CL79" s="136"/>
      <c r="CM79" s="136"/>
    </row>
    <row r="80" spans="1:91" hidden="1" x14ac:dyDescent="0.25">
      <c r="A80" s="128">
        <v>13</v>
      </c>
      <c r="B80" s="129"/>
      <c r="C80" s="129"/>
      <c r="D80" s="129"/>
      <c r="E80" s="129"/>
      <c r="F80" s="129"/>
      <c r="G80" s="129"/>
      <c r="H80" s="129"/>
      <c r="I80" s="129"/>
      <c r="J80" s="129"/>
      <c r="K80" s="129"/>
      <c r="L80" s="129"/>
      <c r="M80" s="130"/>
      <c r="N80" s="137" t="s">
        <v>405</v>
      </c>
      <c r="O80" s="138"/>
      <c r="P80" s="138"/>
      <c r="Q80" s="138"/>
      <c r="R80" s="138"/>
      <c r="S80" s="138"/>
      <c r="T80" s="138"/>
      <c r="U80" s="139"/>
      <c r="V80" s="134">
        <v>44281</v>
      </c>
      <c r="W80" s="135"/>
      <c r="X80" s="135"/>
      <c r="Y80" s="135"/>
      <c r="Z80" s="135"/>
      <c r="AA80" s="135"/>
      <c r="AB80" s="135"/>
      <c r="AC80" s="135"/>
      <c r="AD80" s="135"/>
      <c r="AE80" s="135"/>
      <c r="AF80" s="135"/>
      <c r="AG80" s="135"/>
      <c r="AH80" s="135"/>
      <c r="AI80" s="135"/>
      <c r="AJ80" s="135"/>
      <c r="AK80" s="135"/>
      <c r="AL80" s="135"/>
      <c r="AM80" s="135"/>
      <c r="AN80" s="135"/>
      <c r="AO80" s="135"/>
      <c r="AP80" s="135"/>
      <c r="AQ80" s="135"/>
      <c r="AR80" s="135"/>
      <c r="AS80" s="135"/>
      <c r="AT80" s="135"/>
      <c r="AU80" s="135"/>
      <c r="AV80" s="135"/>
      <c r="AW80" s="135"/>
      <c r="AX80" s="135"/>
      <c r="AY80" s="135"/>
      <c r="AZ80" s="135"/>
      <c r="BA80" s="135"/>
      <c r="BB80" s="135"/>
      <c r="BC80" s="140">
        <v>14</v>
      </c>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c r="CB80" s="141"/>
      <c r="CC80" s="141"/>
      <c r="CD80" s="141"/>
      <c r="CE80" s="141"/>
      <c r="CF80" s="141"/>
      <c r="CG80" s="141"/>
      <c r="CH80" s="141"/>
      <c r="CI80" s="141"/>
      <c r="CJ80" s="141"/>
      <c r="CK80" s="141"/>
      <c r="CL80" s="141"/>
      <c r="CM80" s="142"/>
    </row>
    <row r="81" spans="1:91" x14ac:dyDescent="0.25">
      <c r="A81" s="30"/>
      <c r="B81" s="30"/>
      <c r="C81" s="30"/>
      <c r="D81" s="30"/>
      <c r="E81" s="30"/>
      <c r="F81" s="31"/>
      <c r="G81" s="31"/>
      <c r="H81" s="31"/>
      <c r="I81" s="30"/>
      <c r="J81" s="39"/>
      <c r="K81" s="32"/>
      <c r="L81" s="32"/>
      <c r="M81" s="32"/>
      <c r="N81" s="30"/>
      <c r="O81" s="33"/>
      <c r="P81" s="30"/>
      <c r="Q81" s="34"/>
      <c r="R81" s="34"/>
      <c r="S81" s="31"/>
      <c r="T81" s="34"/>
      <c r="U81" s="31"/>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0"/>
      <c r="BH81" s="30"/>
      <c r="BI81" s="30"/>
      <c r="BJ81" s="30"/>
      <c r="BK81" s="30"/>
      <c r="BL81" s="30"/>
      <c r="BM81" s="34"/>
      <c r="BN81" s="34"/>
      <c r="BO81" s="34"/>
      <c r="BP81" s="34"/>
      <c r="BQ81" s="34"/>
      <c r="BR81" s="34"/>
      <c r="BS81" s="34"/>
      <c r="BT81" s="34"/>
      <c r="BU81" s="34"/>
      <c r="BV81" s="34"/>
      <c r="BW81" s="34"/>
      <c r="BX81" s="34"/>
      <c r="BY81" s="34"/>
      <c r="BZ81" s="34"/>
      <c r="CA81" s="34"/>
      <c r="CB81" s="34"/>
      <c r="CC81" s="34"/>
      <c r="CD81" s="34"/>
      <c r="CE81" s="30"/>
      <c r="CF81" s="30"/>
      <c r="CG81" s="34"/>
      <c r="CH81" s="34"/>
      <c r="CI81" s="34"/>
      <c r="CJ81" s="34"/>
      <c r="CK81" s="30"/>
      <c r="CL81" s="30"/>
      <c r="CM81" s="30"/>
    </row>
    <row r="82" spans="1:91" x14ac:dyDescent="0.25">
      <c r="A82" s="30"/>
      <c r="B82" s="30"/>
      <c r="C82" s="30"/>
      <c r="D82" s="30"/>
      <c r="E82" s="30"/>
      <c r="F82" s="31"/>
      <c r="G82" s="31"/>
      <c r="H82" s="31"/>
      <c r="I82" s="30"/>
      <c r="J82" s="39"/>
      <c r="K82" s="32"/>
      <c r="L82" s="32"/>
      <c r="M82" s="32"/>
      <c r="N82" s="30"/>
      <c r="O82" s="33"/>
      <c r="P82" s="30"/>
      <c r="Q82" s="34"/>
      <c r="R82" s="34"/>
      <c r="S82" s="31"/>
      <c r="T82" s="34"/>
      <c r="U82" s="31"/>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0"/>
      <c r="BH82" s="30"/>
      <c r="BI82" s="30"/>
      <c r="BJ82" s="30"/>
      <c r="BK82" s="30"/>
      <c r="BL82" s="30"/>
      <c r="BM82" s="34"/>
      <c r="BN82" s="34"/>
      <c r="BO82" s="34"/>
      <c r="BP82" s="34"/>
      <c r="BQ82" s="34"/>
      <c r="BR82" s="34"/>
      <c r="BS82" s="34"/>
      <c r="BT82" s="34"/>
      <c r="BU82" s="34"/>
      <c r="BV82" s="34"/>
      <c r="BW82" s="34"/>
      <c r="BX82" s="34"/>
      <c r="BY82" s="34"/>
      <c r="BZ82" s="34"/>
      <c r="CA82" s="34"/>
      <c r="CB82" s="34"/>
      <c r="CC82" s="34"/>
      <c r="CD82" s="34"/>
      <c r="CE82" s="30"/>
      <c r="CF82" s="30"/>
      <c r="CG82" s="34"/>
      <c r="CH82" s="34"/>
      <c r="CI82" s="34"/>
      <c r="CJ82" s="34"/>
      <c r="CK82" s="30"/>
      <c r="CL82" s="30"/>
      <c r="CM82" s="30"/>
    </row>
  </sheetData>
  <autoFilter ref="A5:CM80" xr:uid="{4E2FCCF1-5C61-43D7-81A5-901600F1A6FB}">
    <filterColumn colId="21">
      <filters>
        <filter val="Producto"/>
      </filters>
    </filterColumn>
    <filterColumn colId="26">
      <filters>
        <filter val="Mensual"/>
        <filter val="Trimestral"/>
      </filters>
    </filterColumn>
  </autoFilter>
  <mergeCells count="102">
    <mergeCell ref="AO4:BL4"/>
    <mergeCell ref="BM4:CM4"/>
    <mergeCell ref="A1:B3"/>
    <mergeCell ref="C1:BL1"/>
    <mergeCell ref="BM1:CM3"/>
    <mergeCell ref="C2:BL2"/>
    <mergeCell ref="C3:BL3"/>
    <mergeCell ref="A4:D4"/>
    <mergeCell ref="F4:M4"/>
    <mergeCell ref="X4:X5"/>
    <mergeCell ref="Y4:Y5"/>
    <mergeCell ref="W4:W5"/>
    <mergeCell ref="J14:J15"/>
    <mergeCell ref="M14:M15"/>
    <mergeCell ref="AN4:AN5"/>
    <mergeCell ref="Z4:Z5"/>
    <mergeCell ref="AA4:AA5"/>
    <mergeCell ref="AB4:AM4"/>
    <mergeCell ref="M10:M12"/>
    <mergeCell ref="G6:G9"/>
    <mergeCell ref="H6:H9"/>
    <mergeCell ref="I6:I9"/>
    <mergeCell ref="J6:J9"/>
    <mergeCell ref="M6:M9"/>
    <mergeCell ref="I14:I15"/>
    <mergeCell ref="G10:G12"/>
    <mergeCell ref="H10:H16"/>
    <mergeCell ref="I10:I12"/>
    <mergeCell ref="J10:J12"/>
    <mergeCell ref="A72:CM72"/>
    <mergeCell ref="A73:M73"/>
    <mergeCell ref="N73:W73"/>
    <mergeCell ref="X73:CM73"/>
    <mergeCell ref="D35:D38"/>
    <mergeCell ref="C35:C38"/>
    <mergeCell ref="A35:A38"/>
    <mergeCell ref="G17:G22"/>
    <mergeCell ref="H17:H34"/>
    <mergeCell ref="I17:I22"/>
    <mergeCell ref="J17:J22"/>
    <mergeCell ref="M17:M22"/>
    <mergeCell ref="G23:G34"/>
    <mergeCell ref="J23:J34"/>
    <mergeCell ref="M23:M34"/>
    <mergeCell ref="A17:A34"/>
    <mergeCell ref="B17:B34"/>
    <mergeCell ref="C17:C34"/>
    <mergeCell ref="D17:D34"/>
    <mergeCell ref="E17:E34"/>
    <mergeCell ref="F17:F34"/>
    <mergeCell ref="J36:J38"/>
    <mergeCell ref="J44:J69"/>
    <mergeCell ref="E35:E71"/>
    <mergeCell ref="A74:CM74"/>
    <mergeCell ref="A75:M75"/>
    <mergeCell ref="N75:U75"/>
    <mergeCell ref="V75:BB75"/>
    <mergeCell ref="BC75:CM75"/>
    <mergeCell ref="A76:M76"/>
    <mergeCell ref="N76:U76"/>
    <mergeCell ref="V76:BB76"/>
    <mergeCell ref="BC76:CM76"/>
    <mergeCell ref="A79:M79"/>
    <mergeCell ref="N79:U79"/>
    <mergeCell ref="V79:BB79"/>
    <mergeCell ref="BC79:CM79"/>
    <mergeCell ref="A80:M80"/>
    <mergeCell ref="N80:U80"/>
    <mergeCell ref="V80:BB80"/>
    <mergeCell ref="BC80:CM80"/>
    <mergeCell ref="A77:M77"/>
    <mergeCell ref="N77:U77"/>
    <mergeCell ref="V77:BB77"/>
    <mergeCell ref="BC77:CM77"/>
    <mergeCell ref="A78:M78"/>
    <mergeCell ref="N78:U78"/>
    <mergeCell ref="V78:BB78"/>
    <mergeCell ref="BC78:CM78"/>
    <mergeCell ref="A6:A16"/>
    <mergeCell ref="B6:B9"/>
    <mergeCell ref="C6:C9"/>
    <mergeCell ref="D6:D9"/>
    <mergeCell ref="E6:E9"/>
    <mergeCell ref="F6:F9"/>
    <mergeCell ref="B10:B16"/>
    <mergeCell ref="M36:M38"/>
    <mergeCell ref="M44:M69"/>
    <mergeCell ref="B35:B38"/>
    <mergeCell ref="A39:A71"/>
    <mergeCell ref="B39:B71"/>
    <mergeCell ref="C39:C71"/>
    <mergeCell ref="D39:D71"/>
    <mergeCell ref="I23:I34"/>
    <mergeCell ref="I36:I38"/>
    <mergeCell ref="I44:I69"/>
    <mergeCell ref="F35:F38"/>
    <mergeCell ref="F39:F71"/>
    <mergeCell ref="C10:C16"/>
    <mergeCell ref="D10:D16"/>
    <mergeCell ref="E10:E16"/>
    <mergeCell ref="F10:F16"/>
    <mergeCell ref="G14:G15"/>
  </mergeCells>
  <dataValidations count="38">
    <dataValidation allowBlank="1" showInputMessage="1" showErrorMessage="1" prompt="Diligenciar el cumplimiento del reporte Total al Indicador al PAI" sqref="CL5" xr:uid="{20301D45-D495-490E-A58B-21C701A3FA28}"/>
    <dataValidation allowBlank="1" showInputMessage="1" showErrorMessage="1" prompt="Diligenciar el avance del reporte del indicador dependiendo la frecuencia" sqref="CK5" xr:uid="{6A3510B2-B377-4161-8783-634819D11FFD}"/>
    <dataValidation allowBlank="1" showInputMessage="1" showErrorMessage="1" prompt="Diligenciar la calificación entre 0% o 25% de acuerdo a los criterios Recopilación de datos y evidencia( PIN-MA-04) " sqref="AQ5:AT5 AW5:AZ5 BC5:BF5 BI5:BL5 BU5:BX5 CG5:CJ5 BO5:BR5 CA5:CD5" xr:uid="{AF15C3AA-7F9A-47D1-AD73-6FA6AF105B19}"/>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 BH5 BN5 BT5 BZ5 CF5" xr:uid="{3CD29CE7-E167-4EFA-9C50-33A92EE4F16F}"/>
    <dataValidation allowBlank="1" showInputMessage="1" showErrorMessage="1" prompt="Diligenciar el Avance Obtenido en reporte del Indicador (PAI)" sqref="AO5 AU5 BA5 BG5 BM5 BS5 BY5 CE5" xr:uid="{F2A77310-7D8C-487E-A5C4-E64F021DA795}"/>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57D90E8B-CF54-48F8-BBBD-E3137654EEF4}"/>
    <dataValidation allowBlank="1" showInputMessage="1" showErrorMessage="1" prompt="Diligencair el Plan Institucional Asociado" sqref="X4:X5" xr:uid="{761A3C4B-0E7D-4160-BB58-E9F1C9425DF7}"/>
    <dataValidation allowBlank="1" showInputMessage="1" showErrorMessage="1" prompt="Diligenciar las perspectivas del cuadro de Mando Integral( Perspectivas Usuuario/Beneficiario, Perspectiva  procesos Internos, Perspectiva  Financiera, Perspectiva Aprendizaje y Desarrollo) " sqref="L5" xr:uid="{3F9678B9-ED5C-44D3-91E5-67F28D2BE336}"/>
    <dataValidation allowBlank="1" showInputMessage="1" showErrorMessage="1" prompt="Definición clara del propósito fundamental y el contexto dentro del cual se desarrollan las actividades de la Unidad. Debe iniciar con un verbo en infinitivo." sqref="H5" xr:uid="{F5EF36D2-8E0F-4505-8004-C62A2720849D}"/>
    <dataValidation allowBlank="1" showInputMessage="1" showErrorMessage="1" prompt="Nombre del indicador relacionado directamente con la Estrategia Institucional" sqref="J5" xr:uid="{BA64A3D6-F47D-41F5-BE4D-F2B6384D452F}"/>
    <dataValidation allowBlank="1" showInputMessage="1" showErrorMessage="1" prompt="Define los cursos de acción que muestran los medios, recursos y esfuerzos para el cumplimiento de los objetivos estratégicos." sqref="I5" xr:uid="{C0C9DAD4-370B-45FB-9090-44D7AB6D2B6A}"/>
    <dataValidation allowBlank="1" showInputMessage="1" showErrorMessage="1" prompt="Indica el nombre del Pacto estipulado dentro del PND._x000a_" sqref="A5" xr:uid="{62B1359D-A639-4BBA-B4E9-C3F1D9277660}"/>
    <dataValidation allowBlank="1" showInputMessage="1" showErrorMessage="1" prompt="Indica el nombre de la línea estratégica estipulada dentro del PND. " sqref="B5" xr:uid="{DBE66C69-0833-4235-ACA5-14C5FC88023C}"/>
    <dataValidation allowBlank="1" showInputMessage="1" showErrorMessage="1" prompt="Indica el nombre de la estrategia estipulada dentro del PND. " sqref="D5" xr:uid="{8EFCA233-8389-4AE3-BE4F-F6CD68FD5254}"/>
    <dataValidation allowBlank="1" showInputMessage="1" showErrorMessage="1" prompt="Establece la periocidad en que se debe realizar el reporte del indicador." sqref="AA4:AA5" xr:uid="{A760DBCC-23F9-46A0-8B81-4ABC4D9B289C}"/>
    <dataValidation allowBlank="1" showInputMessage="1" showErrorMessage="1" prompt="Pueden ser de eficiencia, eficacia, efectividad y de producto." sqref="V5" xr:uid="{84A600A7-8911-4D05-B49A-80513D804F6B}"/>
    <dataValidation allowBlank="1" showInputMessage="1" showErrorMessage="1" prompt="Corresponde a la ecuación, la cual indica la forma en que se calcula el indicador" sqref="U5" xr:uid="{9468E88F-AE60-4F16-ABE8-004C498A1AFD}"/>
    <dataValidation allowBlank="1" showInputMessage="1" showErrorMessage="1" prompt="Es el entregable de la actividad definida" sqref="P5" xr:uid="{719C927F-399A-41D5-8880-B7AA12588919}"/>
    <dataValidation allowBlank="1" showInputMessage="1" showErrorMessage="1" prompt="Describe la actividad que va hacer medida con el indicador. Debe iniciar con un verbo en infinitivo, ser cuantificable y clara" sqref="N5" xr:uid="{A1DB4FE7-7CBA-4B67-A182-5E93A6FA2996}"/>
    <dataValidation allowBlank="1" showInputMessage="1" showErrorMessage="1" prompt="Diligenciar el Nombre del  proceso" sqref="W4" xr:uid="{8E51A1F6-9F4C-4CD9-A659-AC408C948C18}"/>
    <dataValidation allowBlank="1" showInputMessage="1" showErrorMessage="1" prompt="Describe el número al cual se encuentra asociada la actividad y aporta al objetivo estrategico y a la estrategia institucional." sqref="K5" xr:uid="{17925DE2-59AD-495E-86EC-072C49B78B2C}"/>
    <dataValidation allowBlank="1" showInputMessage="1" showErrorMessage="1" prompt="Definición clara del propósito fundamental y el contexto dentro del cual se desarrollan las actividades de la Unidad. Debe iniciar con un verbo en infinitivo. " sqref="F5" xr:uid="{6DBCCA16-FCE9-499E-A169-4AB50DFDF88D}"/>
    <dataValidation allowBlank="1" showInputMessage="1" showErrorMessage="1" prompt="Es la ponderación porcentual de cada estrategia del Plan referente a la actividad que tiene asociada, debe dar un 100%" sqref="M5" xr:uid="{2B6E2450-B4EA-47A1-8C58-AB107DD5C44D}"/>
    <dataValidation allowBlank="1" showInputMessage="1" showErrorMessage="1" prompt="Seguimiento realizado por los responsables de los planes, programas y proyectos" sqref="AO4:BL4" xr:uid="{25F0C7FC-D5CF-4314-8A5E-88382BF103E1}"/>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00C3EBBD-7039-4E1A-AD7F-D5127B160F5B}"/>
    <dataValidation allowBlank="1" showInputMessage="1" showErrorMessage="1" prompt="Es el porcentaje de cada estrategia con el nivel de importancia que tiene respecto al objetivo estratégico. La sumatoria de las estrategias deben ser el 100%" sqref="G5" xr:uid="{A8698646-9925-4061-8975-33B0A01F39CF}"/>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C63E1ED7-E8FB-4F52-9E58-9A7E4B1623B0}"/>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45316782-FD31-45DC-94FB-D61F8D8AB096}"/>
    <dataValidation allowBlank="1" showInputMessage="1" showErrorMessage="1" prompt="Establece el mes en el cual se debe hacer el reporte teniendo en cuenta la periocidad definida del indicador." sqref="AB4:AM4" xr:uid="{A92E9976-BAE2-4359-8CF3-07ACAE26BDA7}"/>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FB4C9F02-7B5D-4B9D-AA4D-838F710E3522}"/>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9AE7B3E7-F2EC-476E-B3CE-AF9D2A6D1463}"/>
    <dataValidation allowBlank="1" showInputMessage="1" showErrorMessage="1" prompt="Escribir el Monto a un proyecto de inversión asignado del indicador del PAI_x000a_Nota: Para en caso no tener presupuestoasigado diligenciar, indicar con la abreviación N/A" sqref="Q5" xr:uid="{6FCD5A8F-A7D3-44E0-9F20-7E1DF576B6DA}"/>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243CDAFD-1948-45F4-BF2B-2A8F3D6481BB}"/>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3882B660-5866-4D88-AF92-3DF039C45F71}"/>
    <dataValidation allowBlank="1" showInputMessage="1" showErrorMessage="1" prompt="Diligenciar el proyecto de Inversión asociado a los planes de Decreto 612 de 2018_x000a_Nota: Para en caso no tener proyecto indicar con la abreviación N/A" sqref="Y4:Y5" xr:uid="{70AF8846-1076-4E6F-9892-113EE47DE687}"/>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6A7CDE84-5694-4007-AE99-05463A2FECEB}"/>
    <dataValidation allowBlank="1" showInputMessage="1" showErrorMessage="1" prompt="Diligenciar el nivel de cumplimiento de la estratégia del PEI" sqref="CM5" xr:uid="{A5B123E3-7BD8-4309-A9F9-E05D4B8FC572}"/>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M4:CM4" xr:uid="{0B971005-C707-4547-80FE-D862199C7615}"/>
  </dataValidations>
  <pageMargins left="0.7" right="0.7" top="0.75" bottom="0.75" header="0.3" footer="0.3"/>
  <pageSetup orientation="portrait" r:id="rId1"/>
  <ignoredErrors>
    <ignoredError sqref="CK19 CK52:CL52"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DEP-FT-36 VX</vt:lpstr>
    </vt:vector>
  </TitlesOfParts>
  <Company>Unidad Nacional de Proteccion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Margarita Diaz Lobo</dc:creator>
  <cp:lastModifiedBy>Pablo Emilio Ovalle Pineda</cp:lastModifiedBy>
  <dcterms:created xsi:type="dcterms:W3CDTF">2023-04-11T14:00:09Z</dcterms:created>
  <dcterms:modified xsi:type="dcterms:W3CDTF">2023-05-10T19:54:53Z</dcterms:modified>
</cp:coreProperties>
</file>