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AGOSTO/"/>
    </mc:Choice>
  </mc:AlternateContent>
  <xr:revisionPtr revIDLastSave="0" documentId="8_{36F5C92C-06D6-4423-B64E-9FE86031FAF6}" xr6:coauthVersionLast="47" xr6:coauthVersionMax="47" xr10:uidLastSave="{00000000-0000-0000-0000-000000000000}"/>
  <bookViews>
    <workbookView xWindow="-120" yWindow="-120" windowWidth="20730" windowHeight="11160" xr2:uid="{BFC2CF43-95AC-4CE7-867F-467B59701E49}"/>
  </bookViews>
  <sheets>
    <sheet name="EJECUCION A 31 AGOSTO 2023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[2]Avantel!$A$1:$Q$1075</definedName>
    <definedName name="Comod_avantel08">Base [2]Avantel!$A$1:$Q$1075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[2]Avantel!$A$1:$Q$1075</definedName>
    <definedName name="GGGG">Base [2]Avantel!$A$1:$Q$1075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N26" i="1" s="1"/>
  <c r="J26" i="1"/>
  <c r="M26" i="1" s="1"/>
  <c r="I26" i="1"/>
  <c r="H26" i="1"/>
  <c r="H24" i="1" s="1"/>
  <c r="G26" i="1"/>
  <c r="F26" i="1"/>
  <c r="M25" i="1"/>
  <c r="K25" i="1"/>
  <c r="J25" i="1"/>
  <c r="I25" i="1"/>
  <c r="L25" i="1" s="1"/>
  <c r="H25" i="1"/>
  <c r="G25" i="1"/>
  <c r="F25" i="1"/>
  <c r="N25" i="1" s="1"/>
  <c r="K24" i="1"/>
  <c r="J24" i="1"/>
  <c r="M24" i="1" s="1"/>
  <c r="G24" i="1"/>
  <c r="F24" i="1"/>
  <c r="N24" i="1" s="1"/>
  <c r="K23" i="1"/>
  <c r="G23" i="1"/>
  <c r="M22" i="1"/>
  <c r="L22" i="1"/>
  <c r="K22" i="1"/>
  <c r="N22" i="1" s="1"/>
  <c r="J22" i="1"/>
  <c r="J23" i="1" s="1"/>
  <c r="I22" i="1"/>
  <c r="I23" i="1" s="1"/>
  <c r="H22" i="1"/>
  <c r="H23" i="1" s="1"/>
  <c r="G22" i="1"/>
  <c r="F22" i="1"/>
  <c r="F23" i="1" s="1"/>
  <c r="I21" i="1"/>
  <c r="K20" i="1"/>
  <c r="J20" i="1"/>
  <c r="M20" i="1" s="1"/>
  <c r="I20" i="1"/>
  <c r="L20" i="1" s="1"/>
  <c r="H20" i="1"/>
  <c r="G20" i="1"/>
  <c r="F20" i="1"/>
  <c r="F5" i="1" s="1"/>
  <c r="F8" i="1" s="1"/>
  <c r="L19" i="1"/>
  <c r="K19" i="1"/>
  <c r="N19" i="1" s="1"/>
  <c r="J19" i="1"/>
  <c r="M19" i="1" s="1"/>
  <c r="I19" i="1"/>
  <c r="H19" i="1"/>
  <c r="G19" i="1"/>
  <c r="G6" i="1" s="1"/>
  <c r="F19" i="1"/>
  <c r="M18" i="1"/>
  <c r="L18" i="1"/>
  <c r="K18" i="1"/>
  <c r="K21" i="1" s="1"/>
  <c r="J18" i="1"/>
  <c r="I18" i="1"/>
  <c r="H18" i="1"/>
  <c r="H21" i="1" s="1"/>
  <c r="G18" i="1"/>
  <c r="G21" i="1" s="1"/>
  <c r="F18" i="1"/>
  <c r="I17" i="1"/>
  <c r="K16" i="1"/>
  <c r="K17" i="1" s="1"/>
  <c r="J16" i="1"/>
  <c r="M16" i="1" s="1"/>
  <c r="I16" i="1"/>
  <c r="L16" i="1" s="1"/>
  <c r="H16" i="1"/>
  <c r="H17" i="1" s="1"/>
  <c r="G16" i="1"/>
  <c r="G17" i="1" s="1"/>
  <c r="F16" i="1"/>
  <c r="F7" i="1" s="1"/>
  <c r="L7" i="1" s="1"/>
  <c r="K15" i="1"/>
  <c r="G15" i="1"/>
  <c r="M14" i="1"/>
  <c r="L14" i="1"/>
  <c r="K14" i="1"/>
  <c r="N14" i="1" s="1"/>
  <c r="J14" i="1"/>
  <c r="I14" i="1"/>
  <c r="H14" i="1"/>
  <c r="H15" i="1" s="1"/>
  <c r="G14" i="1"/>
  <c r="F14" i="1"/>
  <c r="M13" i="1"/>
  <c r="K13" i="1"/>
  <c r="J13" i="1"/>
  <c r="J15" i="1" s="1"/>
  <c r="I13" i="1"/>
  <c r="L13" i="1" s="1"/>
  <c r="H13" i="1"/>
  <c r="G13" i="1"/>
  <c r="F13" i="1"/>
  <c r="F15" i="1" s="1"/>
  <c r="J12" i="1"/>
  <c r="M12" i="1" s="1"/>
  <c r="F12" i="1"/>
  <c r="L11" i="1"/>
  <c r="K11" i="1"/>
  <c r="N11" i="1" s="1"/>
  <c r="J11" i="1"/>
  <c r="M11" i="1" s="1"/>
  <c r="I11" i="1"/>
  <c r="I12" i="1" s="1"/>
  <c r="L12" i="1" s="1"/>
  <c r="H11" i="1"/>
  <c r="H5" i="1" s="1"/>
  <c r="H8" i="1" s="1"/>
  <c r="H27" i="1" s="1"/>
  <c r="G11" i="1"/>
  <c r="G12" i="1" s="1"/>
  <c r="F11" i="1"/>
  <c r="H10" i="1"/>
  <c r="M9" i="1"/>
  <c r="K9" i="1"/>
  <c r="K10" i="1" s="1"/>
  <c r="J9" i="1"/>
  <c r="J10" i="1" s="1"/>
  <c r="I9" i="1"/>
  <c r="L9" i="1" s="1"/>
  <c r="H9" i="1"/>
  <c r="G9" i="1"/>
  <c r="G10" i="1" s="1"/>
  <c r="F9" i="1"/>
  <c r="F10" i="1" s="1"/>
  <c r="K7" i="1"/>
  <c r="N7" i="1" s="1"/>
  <c r="I7" i="1"/>
  <c r="H7" i="1"/>
  <c r="G7" i="1"/>
  <c r="M6" i="1"/>
  <c r="L6" i="1"/>
  <c r="J6" i="1"/>
  <c r="I6" i="1"/>
  <c r="H6" i="1"/>
  <c r="F6" i="1"/>
  <c r="I5" i="1"/>
  <c r="I8" i="1" s="1"/>
  <c r="M10" i="1" l="1"/>
  <c r="F27" i="1"/>
  <c r="F29" i="1" s="1"/>
  <c r="N23" i="1"/>
  <c r="M23" i="1"/>
  <c r="L8" i="1"/>
  <c r="N10" i="1"/>
  <c r="M15" i="1"/>
  <c r="N15" i="1"/>
  <c r="N21" i="1"/>
  <c r="L23" i="1"/>
  <c r="F17" i="1"/>
  <c r="N17" i="1" s="1"/>
  <c r="J17" i="1"/>
  <c r="M17" i="1" s="1"/>
  <c r="F21" i="1"/>
  <c r="L21" i="1" s="1"/>
  <c r="J21" i="1"/>
  <c r="M21" i="1" s="1"/>
  <c r="N20" i="1"/>
  <c r="N9" i="1"/>
  <c r="K12" i="1"/>
  <c r="N12" i="1" s="1"/>
  <c r="N13" i="1"/>
  <c r="G5" i="1"/>
  <c r="G8" i="1" s="1"/>
  <c r="G27" i="1" s="1"/>
  <c r="K5" i="1"/>
  <c r="H12" i="1"/>
  <c r="I15" i="1"/>
  <c r="L15" i="1" s="1"/>
  <c r="N18" i="1"/>
  <c r="N16" i="1"/>
  <c r="J5" i="1"/>
  <c r="I10" i="1"/>
  <c r="L10" i="1" s="1"/>
  <c r="L5" i="1"/>
  <c r="K6" i="1"/>
  <c r="N6" i="1" s="1"/>
  <c r="J7" i="1"/>
  <c r="M7" i="1" s="1"/>
  <c r="I24" i="1"/>
  <c r="L24" i="1" s="1"/>
  <c r="F30" i="1" l="1"/>
  <c r="K8" i="1"/>
  <c r="N5" i="1"/>
  <c r="I27" i="1"/>
  <c r="L17" i="1"/>
  <c r="J8" i="1"/>
  <c r="M5" i="1"/>
  <c r="I29" i="1" l="1"/>
  <c r="I30" i="1" s="1"/>
  <c r="L27" i="1"/>
  <c r="J27" i="1"/>
  <c r="M8" i="1"/>
  <c r="N8" i="1"/>
  <c r="K27" i="1"/>
  <c r="J29" i="1" l="1"/>
  <c r="J30" i="1" s="1"/>
  <c r="M27" i="1"/>
  <c r="K29" i="1"/>
  <c r="K30" i="1" s="1"/>
  <c r="N27" i="1"/>
</calcChain>
</file>

<file path=xl/sharedStrings.xml><?xml version="1.0" encoding="utf-8"?>
<sst xmlns="http://schemas.openxmlformats.org/spreadsheetml/2006/main" count="95" uniqueCount="51">
  <si>
    <t>UNIDAD NACIONAL DE PROTECCION - UNP EJECUCION A AGOSTO 31 DE 2023</t>
  </si>
  <si>
    <t>UNIDAD EJECUTORA: 37-08-00  MES: AGOSTO 31 DE 2023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</si>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</sst>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  <font>
      <b/>
      <i/>
      <sz val="11"/>
      <color theme="0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  <xf numFmtId="0" fontId="12" fillId="0" borderId="0" xfId="1" applyFont="1"/>
    <xf numFmtId="0" fontId="13" fillId="0" borderId="0" xfId="1" applyFont="1"/>
    <xf numFmtId="164" fontId="14" fillId="0" borderId="0" xfId="4" applyFont="1" applyFill="1" applyBorder="1"/>
    <xf numFmtId="164" fontId="13" fillId="0" borderId="0" xfId="4" applyFont="1" applyFill="1" applyBorder="1"/>
    <xf numFmtId="164" fontId="13" fillId="0" borderId="0" xfId="1" applyNumberFormat="1" applyFont="1"/>
    <xf numFmtId="10" fontId="13" fillId="0" borderId="0" xfId="1" applyNumberFormat="1" applyFont="1"/>
  </cellXfs>
  <cellStyles count="5">
    <cellStyle name="Millares 2" xfId="4" xr:uid="{AA73DA3C-2866-40AF-AB5C-2642CF7BE276}"/>
    <cellStyle name="Millares 4 7 2 7 5 2 2 2" xfId="2" xr:uid="{C50A4C04-B201-4492-A04A-C45DA5BE4029}"/>
    <cellStyle name="Normal" xfId="0" builtinId="0"/>
    <cellStyle name="Normal 2 4" xfId="1" xr:uid="{7804841A-2B1D-45BB-B97D-8B7693E91573}"/>
    <cellStyle name="Porcentaje 2" xfId="3" xr:uid="{0B32084D-862E-4B96-AD3C-24460388AF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proteccion-my.sharepoint.com/personal/vanessa_pinzon_unp_gov_co/Documents/VANESSA%20ANDREA%20PINZON%20AREDONDO/REPORTES/2023/AGREGADA/AGOSTO/E.P.%20AGREGADA%20A%2031%20DE%20AGOSTO%20DE%202023-1.xlsx" TargetMode="External"/><Relationship Id="rId1" Type="http://schemas.openxmlformats.org/officeDocument/2006/relationships/externalLinkPath" Target="/personal/vanessa_pinzon_unp_gov_co/Documents/VANESSA%20ANDREA%20PINZON%20AREDONDO/REPORTES/2023/AGREGADA/AGOSTO/E.P.%20AGREGADA%20A%2031%20DE%20AGOSTO%20DE%202023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_EPG034_EjecucionPresupuesta"/>
      <sheetName val="EJECUCION A 31 AGOSTO 2023"/>
    </sheetNames>
    <sheetDataSet>
      <sheetData sheetId="0">
        <row r="5">
          <cell r="T5">
            <v>70381900000</v>
          </cell>
          <cell r="V5">
            <v>70381900000</v>
          </cell>
          <cell r="W5">
            <v>0</v>
          </cell>
          <cell r="X5">
            <v>47117340575.279999</v>
          </cell>
          <cell r="Y5">
            <v>47083121331.669998</v>
          </cell>
          <cell r="AA5">
            <v>47049559922.669998</v>
          </cell>
        </row>
        <row r="6">
          <cell r="T6">
            <v>28851500000</v>
          </cell>
          <cell r="V6">
            <v>28851500000</v>
          </cell>
          <cell r="W6">
            <v>0</v>
          </cell>
          <cell r="X6">
            <v>21028121410</v>
          </cell>
          <cell r="Y6">
            <v>21023288810</v>
          </cell>
          <cell r="AA6">
            <v>21013797510</v>
          </cell>
        </row>
        <row r="7">
          <cell r="T7">
            <v>6951200000</v>
          </cell>
          <cell r="V7">
            <v>6951200000</v>
          </cell>
          <cell r="W7">
            <v>0</v>
          </cell>
          <cell r="X7">
            <v>4872244446.4200001</v>
          </cell>
          <cell r="Y7">
            <v>4869746546.4200001</v>
          </cell>
          <cell r="AA7">
            <v>4850659254.4200001</v>
          </cell>
        </row>
        <row r="8">
          <cell r="T8">
            <v>1499288618156</v>
          </cell>
          <cell r="V8">
            <v>1482837400571.8899</v>
          </cell>
          <cell r="W8">
            <v>16451217584.110001</v>
          </cell>
          <cell r="X8">
            <v>1384814091577.05</v>
          </cell>
          <cell r="Y8">
            <v>737730691921.88</v>
          </cell>
          <cell r="AA8">
            <v>733931108778.02002</v>
          </cell>
        </row>
        <row r="9">
          <cell r="T9">
            <v>145958781844</v>
          </cell>
          <cell r="V9">
            <v>31000000000</v>
          </cell>
          <cell r="W9">
            <v>114958781844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338900000</v>
          </cell>
          <cell r="W10">
            <v>0</v>
          </cell>
          <cell r="X10">
            <v>172761872</v>
          </cell>
          <cell r="Y10">
            <v>79901486</v>
          </cell>
          <cell r="AA10">
            <v>79901486</v>
          </cell>
        </row>
        <row r="11">
          <cell r="T11">
            <v>23696300000</v>
          </cell>
          <cell r="V11">
            <v>22694135329</v>
          </cell>
          <cell r="W11">
            <v>1002164671</v>
          </cell>
          <cell r="X11">
            <v>5560135329</v>
          </cell>
          <cell r="Y11">
            <v>4559721796.1000004</v>
          </cell>
          <cell r="AA11">
            <v>4559721796.1000004</v>
          </cell>
        </row>
        <row r="12">
          <cell r="T12">
            <v>8470300000</v>
          </cell>
          <cell r="V12">
            <v>8470300000</v>
          </cell>
          <cell r="W12">
            <v>0</v>
          </cell>
          <cell r="X12">
            <v>4896175035</v>
          </cell>
          <cell r="Y12">
            <v>4486139748</v>
          </cell>
          <cell r="AA12">
            <v>4252604725</v>
          </cell>
        </row>
        <row r="13">
          <cell r="T13">
            <v>19326100000</v>
          </cell>
          <cell r="V13">
            <v>18803506094</v>
          </cell>
          <cell r="W13">
            <v>522593906</v>
          </cell>
          <cell r="X13">
            <v>13993051200</v>
          </cell>
          <cell r="Y13">
            <v>13985815200</v>
          </cell>
          <cell r="AA13">
            <v>13985815200</v>
          </cell>
        </row>
        <row r="14">
          <cell r="T14">
            <v>144674100000</v>
          </cell>
          <cell r="V14">
            <v>104203018705</v>
          </cell>
          <cell r="W14">
            <v>40471081295</v>
          </cell>
          <cell r="X14">
            <v>90926482477</v>
          </cell>
          <cell r="Y14">
            <v>8012179933.4399996</v>
          </cell>
          <cell r="AA14">
            <v>8009513267.4399996</v>
          </cell>
        </row>
        <row r="15">
          <cell r="T15">
            <v>1900000000</v>
          </cell>
          <cell r="V15">
            <v>1291984000</v>
          </cell>
          <cell r="W15">
            <v>608016000</v>
          </cell>
          <cell r="X15">
            <v>945731700</v>
          </cell>
          <cell r="Y15">
            <v>945731700</v>
          </cell>
          <cell r="AA15">
            <v>945731700</v>
          </cell>
        </row>
        <row r="16">
          <cell r="T16">
            <v>41000000</v>
          </cell>
          <cell r="V16">
            <v>41000000</v>
          </cell>
          <cell r="W16">
            <v>0</v>
          </cell>
          <cell r="X16">
            <v>1628552</v>
          </cell>
          <cell r="Y16">
            <v>1628552</v>
          </cell>
          <cell r="AA16">
            <v>1628552</v>
          </cell>
        </row>
        <row r="17">
          <cell r="T17">
            <v>3050000000</v>
          </cell>
          <cell r="V17">
            <v>0</v>
          </cell>
          <cell r="W17">
            <v>3050000000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24600000</v>
          </cell>
          <cell r="V18">
            <v>0</v>
          </cell>
          <cell r="W18">
            <v>24600000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8488568144</v>
          </cell>
          <cell r="V19">
            <v>0</v>
          </cell>
          <cell r="W19">
            <v>8488568144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1692500000</v>
          </cell>
          <cell r="V20">
            <v>1692500000</v>
          </cell>
          <cell r="W20">
            <v>0</v>
          </cell>
          <cell r="X20">
            <v>773031550</v>
          </cell>
          <cell r="Y20">
            <v>93000000</v>
          </cell>
          <cell r="AA20">
            <v>93000000</v>
          </cell>
        </row>
        <row r="21">
          <cell r="T21">
            <v>3307500000</v>
          </cell>
          <cell r="V21">
            <v>2705486750</v>
          </cell>
          <cell r="W21">
            <v>602013250</v>
          </cell>
          <cell r="X21">
            <v>2705486750</v>
          </cell>
          <cell r="Y21">
            <v>607776651</v>
          </cell>
          <cell r="AA21">
            <v>607776651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C5EF7-9E5E-4407-A36D-C9BC455011D5}">
  <sheetPr>
    <pageSetUpPr fitToPage="1"/>
  </sheetPr>
  <dimension ref="A1:N34"/>
  <sheetViews>
    <sheetView tabSelected="1" zoomScaleNormal="100" workbookViewId="0">
      <selection activeCell="E19" sqref="E19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6" width="17.28515625" style="2" bestFit="1" customWidth="1"/>
    <col min="7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F9+F11+F13+F14+F18+F20</f>
        <v>1805229200000</v>
      </c>
      <c r="G5" s="18">
        <f t="shared" si="0"/>
        <v>1671661825994.8899</v>
      </c>
      <c r="H5" s="18">
        <f t="shared" si="0"/>
        <v>133567374005.11</v>
      </c>
      <c r="I5" s="18">
        <f t="shared" si="0"/>
        <v>1483401281696.75</v>
      </c>
      <c r="J5" s="18">
        <f t="shared" si="0"/>
        <v>834765787092.06995</v>
      </c>
      <c r="K5" s="18">
        <f t="shared" si="0"/>
        <v>830670528924.20996</v>
      </c>
      <c r="L5" s="19">
        <f t="shared" ref="L5:L27" si="1">+I5/F5</f>
        <v>0.82172462183569261</v>
      </c>
      <c r="M5" s="19">
        <f t="shared" ref="M5:M27" si="2">+J5/F5</f>
        <v>0.46241540248300322</v>
      </c>
      <c r="N5" s="19">
        <f t="shared" ref="N5:N27" si="3">+K5/F5</f>
        <v>0.4601468494550221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F19</f>
        <v>3050000000</v>
      </c>
      <c r="G6" s="18">
        <f t="shared" si="4"/>
        <v>0</v>
      </c>
      <c r="H6" s="18">
        <f t="shared" si="4"/>
        <v>3050000000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+F16</f>
        <v>144674100000</v>
      </c>
      <c r="G7" s="18">
        <f t="shared" si="5"/>
        <v>104203018705</v>
      </c>
      <c r="H7" s="18">
        <f t="shared" si="5"/>
        <v>40471081295</v>
      </c>
      <c r="I7" s="18">
        <f t="shared" si="5"/>
        <v>90926482477</v>
      </c>
      <c r="J7" s="18">
        <f t="shared" si="5"/>
        <v>8012179933.4399996</v>
      </c>
      <c r="K7" s="18">
        <f t="shared" si="5"/>
        <v>8009513267.4399996</v>
      </c>
      <c r="L7" s="19">
        <f t="shared" si="1"/>
        <v>0.6284917789500678</v>
      </c>
      <c r="M7" s="19">
        <f t="shared" si="2"/>
        <v>5.5380886651031525E-2</v>
      </c>
      <c r="N7" s="19">
        <f t="shared" si="3"/>
        <v>5.5362454423010056E-2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1952953300000</v>
      </c>
      <c r="G8" s="21">
        <f t="shared" si="6"/>
        <v>1775864844699.8899</v>
      </c>
      <c r="H8" s="21">
        <f t="shared" si="6"/>
        <v>177088455300.10999</v>
      </c>
      <c r="I8" s="21">
        <f t="shared" si="6"/>
        <v>1574327764173.75</v>
      </c>
      <c r="J8" s="21">
        <f t="shared" si="6"/>
        <v>842777967025.50989</v>
      </c>
      <c r="K8" s="21">
        <f t="shared" si="6"/>
        <v>838680042191.6499</v>
      </c>
      <c r="L8" s="23">
        <f t="shared" si="1"/>
        <v>0.80612668217604078</v>
      </c>
      <c r="M8" s="23">
        <f t="shared" si="2"/>
        <v>0.43154025599358153</v>
      </c>
      <c r="N8" s="23">
        <f t="shared" si="3"/>
        <v>0.42944193401432074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106184600000</v>
      </c>
      <c r="G9" s="24">
        <f>SUM([1]REP_EPG034_EjecucionPresupuesta!V5:V7)</f>
        <v>106184600000</v>
      </c>
      <c r="H9" s="24">
        <f>SUM([1]REP_EPG034_EjecucionPresupuesta!W5:W7)</f>
        <v>0</v>
      </c>
      <c r="I9" s="24">
        <f>SUM([1]REP_EPG034_EjecucionPresupuesta!X5:X7)</f>
        <v>73017706431.699997</v>
      </c>
      <c r="J9" s="24">
        <f>SUM([1]REP_EPG034_EjecucionPresupuesta!Y5:Y7)</f>
        <v>72976156688.089996</v>
      </c>
      <c r="K9" s="24">
        <f>SUM([1]REP_EPG034_EjecucionPresupuesta!AA5:AA7)</f>
        <v>72914016687.089996</v>
      </c>
      <c r="L9" s="19">
        <f t="shared" si="1"/>
        <v>0.68764874032298462</v>
      </c>
      <c r="M9" s="19">
        <f t="shared" si="2"/>
        <v>0.68725744305756198</v>
      </c>
      <c r="N9" s="19">
        <f t="shared" si="3"/>
        <v>0.68667223577703351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106184600000</v>
      </c>
      <c r="G10" s="25">
        <f t="shared" si="7"/>
        <v>106184600000</v>
      </c>
      <c r="H10" s="25">
        <f t="shared" si="7"/>
        <v>0</v>
      </c>
      <c r="I10" s="25">
        <f t="shared" si="7"/>
        <v>73017706431.699997</v>
      </c>
      <c r="J10" s="25">
        <f t="shared" si="7"/>
        <v>72976156688.089996</v>
      </c>
      <c r="K10" s="25">
        <f t="shared" si="7"/>
        <v>72914016687.089996</v>
      </c>
      <c r="L10" s="23">
        <f t="shared" si="1"/>
        <v>0.68764874032298462</v>
      </c>
      <c r="M10" s="23">
        <f t="shared" si="2"/>
        <v>0.68725744305756198</v>
      </c>
      <c r="N10" s="23">
        <f t="shared" si="3"/>
        <v>0.68667223577703351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1499288618156</v>
      </c>
      <c r="G11" s="24">
        <f>SUM([1]REP_EPG034_EjecucionPresupuesta!V8)</f>
        <v>1482837400571.8899</v>
      </c>
      <c r="H11" s="24">
        <f>SUM([1]REP_EPG034_EjecucionPresupuesta!W8)</f>
        <v>16451217584.110001</v>
      </c>
      <c r="I11" s="24">
        <f>SUM([1]REP_EPG034_EjecucionPresupuesta!X8)</f>
        <v>1384814091577.05</v>
      </c>
      <c r="J11" s="24">
        <f>SUM([1]REP_EPG034_EjecucionPresupuesta!Y8)</f>
        <v>737730691921.88</v>
      </c>
      <c r="K11" s="24">
        <f>SUM([1]REP_EPG034_EjecucionPresupuesta!AA8)</f>
        <v>733931108778.02002</v>
      </c>
      <c r="L11" s="19">
        <f t="shared" si="1"/>
        <v>0.92364743839665497</v>
      </c>
      <c r="M11" s="19">
        <f t="shared" si="2"/>
        <v>0.49205382005048987</v>
      </c>
      <c r="N11" s="19">
        <f t="shared" si="3"/>
        <v>0.4895195627381565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8">SUM(F11:F11)</f>
        <v>1499288618156</v>
      </c>
      <c r="G12" s="25">
        <f t="shared" si="8"/>
        <v>1482837400571.8899</v>
      </c>
      <c r="H12" s="25">
        <f t="shared" si="8"/>
        <v>16451217584.110001</v>
      </c>
      <c r="I12" s="25">
        <f t="shared" si="8"/>
        <v>1384814091577.05</v>
      </c>
      <c r="J12" s="25">
        <f t="shared" si="8"/>
        <v>737730691921.88</v>
      </c>
      <c r="K12" s="25">
        <f t="shared" si="8"/>
        <v>733931108778.02002</v>
      </c>
      <c r="L12" s="23">
        <f t="shared" si="1"/>
        <v>0.92364743839665497</v>
      </c>
      <c r="M12" s="23">
        <f t="shared" si="2"/>
        <v>0.49205382005048987</v>
      </c>
      <c r="N12" s="23">
        <f t="shared" si="3"/>
        <v>0.4895195627381565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8470300000</v>
      </c>
      <c r="G13" s="24">
        <f>SUM([1]REP_EPG034_EjecucionPresupuesta!V12)</f>
        <v>8470300000</v>
      </c>
      <c r="H13" s="24">
        <f>SUM([1]REP_EPG034_EjecucionPresupuesta!W12)</f>
        <v>0</v>
      </c>
      <c r="I13" s="24">
        <f>SUM([1]REP_EPG034_EjecucionPresupuesta!X12)</f>
        <v>4896175035</v>
      </c>
      <c r="J13" s="24">
        <f>SUM([1]REP_EPG034_EjecucionPresupuesta!Y12)</f>
        <v>4486139748</v>
      </c>
      <c r="K13" s="24">
        <f>SUM([1]REP_EPG034_EjecucionPresupuesta!AA12)</f>
        <v>4252604725</v>
      </c>
      <c r="L13" s="19">
        <f t="shared" si="1"/>
        <v>0.57804033328217419</v>
      </c>
      <c r="M13" s="19">
        <f t="shared" si="2"/>
        <v>0.5296317424412359</v>
      </c>
      <c r="N13" s="19">
        <f t="shared" si="3"/>
        <v>0.50206069737789694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189320081844</v>
      </c>
      <c r="G14" s="24">
        <f>[1]REP_EPG034_EjecucionPresupuesta!V9+[1]REP_EPG034_EjecucionPresupuesta!V10+[1]REP_EPG034_EjecucionPresupuesta!V11+[1]REP_EPG034_EjecucionPresupuesta!V13</f>
        <v>72836541423</v>
      </c>
      <c r="H14" s="24">
        <f>[1]REP_EPG034_EjecucionPresupuesta!W9+[1]REP_EPG034_EjecucionPresupuesta!W10+[1]REP_EPG034_EjecucionPresupuesta!W11+[1]REP_EPG034_EjecucionPresupuesta!W13</f>
        <v>116483540421</v>
      </c>
      <c r="I14" s="24">
        <f>[1]REP_EPG034_EjecucionPresupuesta!X9+[1]REP_EPG034_EjecucionPresupuesta!X10+[1]REP_EPG034_EjecucionPresupuesta!X11+[1]REP_EPG034_EjecucionPresupuesta!X13</f>
        <v>19725948401</v>
      </c>
      <c r="J14" s="24">
        <f>[1]REP_EPG034_EjecucionPresupuesta!Y9+[1]REP_EPG034_EjecucionPresupuesta!Y10+[1]REP_EPG034_EjecucionPresupuesta!Y11+[1]REP_EPG034_EjecucionPresupuesta!Y13</f>
        <v>18625438482.099998</v>
      </c>
      <c r="K14" s="24">
        <f>[1]REP_EPG034_EjecucionPresupuesta!AA9+[1]REP_EPG034_EjecucionPresupuesta!AA10+[1]REP_EPG034_EjecucionPresupuesta!AA11+[1]REP_EPG034_EjecucionPresupuesta!AA13</f>
        <v>18625438482.099998</v>
      </c>
      <c r="L14" s="19">
        <f t="shared" si="1"/>
        <v>0.10419363972837392</v>
      </c>
      <c r="M14" s="19">
        <f t="shared" si="2"/>
        <v>9.8380680489285777E-2</v>
      </c>
      <c r="N14" s="19">
        <f t="shared" si="3"/>
        <v>9.8380680489285777E-2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197790381844</v>
      </c>
      <c r="G15" s="27">
        <f t="shared" si="9"/>
        <v>81306841423</v>
      </c>
      <c r="H15" s="27">
        <f t="shared" si="9"/>
        <v>116483540421</v>
      </c>
      <c r="I15" s="27">
        <f t="shared" si="9"/>
        <v>24622123436</v>
      </c>
      <c r="J15" s="27">
        <f t="shared" si="9"/>
        <v>23111578230.099998</v>
      </c>
      <c r="K15" s="27">
        <f t="shared" si="9"/>
        <v>22878043207.099998</v>
      </c>
      <c r="L15" s="23">
        <f t="shared" si="1"/>
        <v>0.12448594924812779</v>
      </c>
      <c r="M15" s="23">
        <f t="shared" si="2"/>
        <v>0.11684884782885155</v>
      </c>
      <c r="N15" s="23">
        <f t="shared" si="3"/>
        <v>0.11566812801415302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144674100000</v>
      </c>
      <c r="G16" s="28">
        <f>SUM([1]REP_EPG034_EjecucionPresupuesta!V14)</f>
        <v>104203018705</v>
      </c>
      <c r="H16" s="28">
        <f>SUM([1]REP_EPG034_EjecucionPresupuesta!W14)</f>
        <v>40471081295</v>
      </c>
      <c r="I16" s="28">
        <f>SUM([1]REP_EPG034_EjecucionPresupuesta!X14)</f>
        <v>90926482477</v>
      </c>
      <c r="J16" s="28">
        <f>SUM([1]REP_EPG034_EjecucionPresupuesta!Y14)</f>
        <v>8012179933.4399996</v>
      </c>
      <c r="K16" s="28">
        <f>SUM([1]REP_EPG034_EjecucionPresupuesta!AA14)</f>
        <v>8009513267.4399996</v>
      </c>
      <c r="L16" s="19">
        <f t="shared" si="1"/>
        <v>0.6284917789500678</v>
      </c>
      <c r="M16" s="19">
        <f t="shared" si="2"/>
        <v>5.5380886651031525E-2</v>
      </c>
      <c r="N16" s="19">
        <f t="shared" si="3"/>
        <v>5.5362454423010056E-2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144674100000</v>
      </c>
      <c r="G17" s="27">
        <f t="shared" si="10"/>
        <v>104203018705</v>
      </c>
      <c r="H17" s="27">
        <f t="shared" si="10"/>
        <v>40471081295</v>
      </c>
      <c r="I17" s="27">
        <f t="shared" si="10"/>
        <v>90926482477</v>
      </c>
      <c r="J17" s="27">
        <f t="shared" si="10"/>
        <v>8012179933.4399996</v>
      </c>
      <c r="K17" s="27">
        <f t="shared" si="10"/>
        <v>8009513267.4399996</v>
      </c>
      <c r="L17" s="23">
        <f t="shared" si="1"/>
        <v>0.6284917789500678</v>
      </c>
      <c r="M17" s="23">
        <f t="shared" si="2"/>
        <v>5.5380886651031525E-2</v>
      </c>
      <c r="N17" s="23">
        <f t="shared" si="3"/>
        <v>5.5362454423010056E-2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1900000000</v>
      </c>
      <c r="G18" s="28">
        <f>SUM([1]REP_EPG034_EjecucionPresupuesta!V15)</f>
        <v>1291984000</v>
      </c>
      <c r="H18" s="28">
        <f>SUM([1]REP_EPG034_EjecucionPresupuesta!W15)</f>
        <v>608016000</v>
      </c>
      <c r="I18" s="28">
        <f>SUM([1]REP_EPG034_EjecucionPresupuesta!X15)</f>
        <v>945731700</v>
      </c>
      <c r="J18" s="28">
        <f>SUM([1]REP_EPG034_EjecucionPresupuesta!Y15)</f>
        <v>945731700</v>
      </c>
      <c r="K18" s="28">
        <f>SUM([1]REP_EPG034_EjecucionPresupuesta!AA15)</f>
        <v>945731700</v>
      </c>
      <c r="L18" s="19">
        <f t="shared" si="1"/>
        <v>0.49775352631578945</v>
      </c>
      <c r="M18" s="19">
        <f t="shared" si="2"/>
        <v>0.49775352631578945</v>
      </c>
      <c r="N18" s="19">
        <f t="shared" si="3"/>
        <v>0.49775352631578945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3050000000</v>
      </c>
      <c r="G19" s="28">
        <f>SUM([1]REP_EPG034_EjecucionPresupuesta!V17)</f>
        <v>0</v>
      </c>
      <c r="H19" s="28">
        <f>SUM([1]REP_EPG034_EjecucionPresupuesta!W17)</f>
        <v>3050000000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65600000</v>
      </c>
      <c r="G20" s="28">
        <f>[1]REP_EPG034_EjecucionPresupuesta!V16+[1]REP_EPG034_EjecucionPresupuesta!V18</f>
        <v>41000000</v>
      </c>
      <c r="H20" s="28">
        <f>[1]REP_EPG034_EjecucionPresupuesta!W16+[1]REP_EPG034_EjecucionPresupuesta!W18</f>
        <v>24600000</v>
      </c>
      <c r="I20" s="28">
        <f>[1]REP_EPG034_EjecucionPresupuesta!X16+[1]REP_EPG034_EjecucionPresupuesta!X18</f>
        <v>1628552</v>
      </c>
      <c r="J20" s="28">
        <f>[1]REP_EPG034_EjecucionPresupuesta!Y16+[1]REP_EPG034_EjecucionPresupuesta!Y18</f>
        <v>1628552</v>
      </c>
      <c r="K20" s="28">
        <f>[1]REP_EPG034_EjecucionPresupuesta!AA16+[1]REP_EPG034_EjecucionPresupuesta!AA18</f>
        <v>1628552</v>
      </c>
      <c r="L20" s="19">
        <f t="shared" si="1"/>
        <v>2.482548780487805E-2</v>
      </c>
      <c r="M20" s="19">
        <f t="shared" si="2"/>
        <v>2.482548780487805E-2</v>
      </c>
      <c r="N20" s="19">
        <f t="shared" si="3"/>
        <v>2.482548780487805E-2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5015600000</v>
      </c>
      <c r="G21" s="27">
        <f t="shared" si="11"/>
        <v>1332984000</v>
      </c>
      <c r="H21" s="27">
        <f t="shared" si="11"/>
        <v>3682616000</v>
      </c>
      <c r="I21" s="27">
        <f t="shared" si="11"/>
        <v>947360252</v>
      </c>
      <c r="J21" s="27">
        <f t="shared" si="11"/>
        <v>947360252</v>
      </c>
      <c r="K21" s="27">
        <f t="shared" si="11"/>
        <v>947360252</v>
      </c>
      <c r="L21" s="23">
        <f t="shared" si="1"/>
        <v>0.18888273626285987</v>
      </c>
      <c r="M21" s="23">
        <f t="shared" si="2"/>
        <v>0.18888273626285987</v>
      </c>
      <c r="N21" s="23">
        <f t="shared" si="3"/>
        <v>0.18888273626285987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8488568144</v>
      </c>
      <c r="G22" s="30">
        <f>SUM([1]REP_EPG034_EjecucionPresupuesta!V19)</f>
        <v>0</v>
      </c>
      <c r="H22" s="30">
        <f>SUM([1]REP_EPG034_EjecucionPresupuesta!W19)</f>
        <v>8488568144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SUM([1]REP_EPG034_EjecucionPresupuesta!AA19)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25" t="s">
        <v>46</v>
      </c>
      <c r="B23" s="26"/>
      <c r="C23" s="26"/>
      <c r="D23" s="26"/>
      <c r="E23" s="25"/>
      <c r="F23" s="27">
        <f t="shared" ref="F23:K23" si="12">SUM(F22:F22)</f>
        <v>8488568144</v>
      </c>
      <c r="G23" s="27">
        <f t="shared" si="12"/>
        <v>0</v>
      </c>
      <c r="H23" s="27">
        <f t="shared" si="12"/>
        <v>8488568144</v>
      </c>
      <c r="I23" s="27">
        <f t="shared" si="12"/>
        <v>0</v>
      </c>
      <c r="J23" s="27">
        <f t="shared" si="12"/>
        <v>0</v>
      </c>
      <c r="K23" s="27">
        <f t="shared" si="12"/>
        <v>0</v>
      </c>
      <c r="L23" s="23">
        <f t="shared" si="1"/>
        <v>0</v>
      </c>
      <c r="M23" s="23">
        <f t="shared" si="2"/>
        <v>0</v>
      </c>
      <c r="N23" s="23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 t="shared" ref="F24:K24" si="13">SUM(F25:F26)</f>
        <v>5000000000</v>
      </c>
      <c r="G24" s="27">
        <f t="shared" si="13"/>
        <v>4397986750</v>
      </c>
      <c r="H24" s="27">
        <f t="shared" si="13"/>
        <v>602013250</v>
      </c>
      <c r="I24" s="27">
        <f t="shared" si="13"/>
        <v>3478518300</v>
      </c>
      <c r="J24" s="27">
        <f t="shared" si="13"/>
        <v>700776651</v>
      </c>
      <c r="K24" s="27">
        <f t="shared" si="13"/>
        <v>700776651</v>
      </c>
      <c r="L24" s="23">
        <f t="shared" si="1"/>
        <v>0.69570365999999995</v>
      </c>
      <c r="M24" s="23">
        <f t="shared" si="2"/>
        <v>0.14015533020000001</v>
      </c>
      <c r="N24" s="23">
        <f t="shared" si="3"/>
        <v>0.14015533020000001</v>
      </c>
    </row>
    <row r="25" spans="1:14" ht="22.5" x14ac:dyDescent="0.25">
      <c r="A25" s="16" t="s">
        <v>48</v>
      </c>
      <c r="B25" s="17" t="s">
        <v>20</v>
      </c>
      <c r="C25" s="17" t="s">
        <v>25</v>
      </c>
      <c r="D25" s="29" t="s">
        <v>21</v>
      </c>
      <c r="E25" s="16" t="s">
        <v>26</v>
      </c>
      <c r="F25" s="24">
        <f>SUM([1]REP_EPG034_EjecucionPresupuesta!T20)</f>
        <v>1692500000</v>
      </c>
      <c r="G25" s="24">
        <f>SUM([1]REP_EPG034_EjecucionPresupuesta!V20)</f>
        <v>1692500000</v>
      </c>
      <c r="H25" s="24">
        <f>SUM([1]REP_EPG034_EjecucionPresupuesta!W20)</f>
        <v>0</v>
      </c>
      <c r="I25" s="24">
        <f>SUM([1]REP_EPG034_EjecucionPresupuesta!X20)</f>
        <v>773031550</v>
      </c>
      <c r="J25" s="24">
        <f>SUM([1]REP_EPG034_EjecucionPresupuesta!Y20)</f>
        <v>93000000</v>
      </c>
      <c r="K25" s="24">
        <f>SUM([1]REP_EPG034_EjecucionPresupuesta!AA20)</f>
        <v>93000000</v>
      </c>
      <c r="L25" s="19">
        <f t="shared" si="1"/>
        <v>0.45673946824224521</v>
      </c>
      <c r="M25" s="19">
        <f t="shared" si="2"/>
        <v>5.4948301329394385E-2</v>
      </c>
      <c r="N25" s="19">
        <f t="shared" si="3"/>
        <v>5.4948301329394385E-2</v>
      </c>
    </row>
    <row r="26" spans="1:14" ht="22.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SUM([1]REP_EPG034_EjecucionPresupuesta!T21)</f>
        <v>3307500000</v>
      </c>
      <c r="G26" s="24">
        <f>SUM([1]REP_EPG034_EjecucionPresupuesta!V21)</f>
        <v>2705486750</v>
      </c>
      <c r="H26" s="24">
        <f>SUM([1]REP_EPG034_EjecucionPresupuesta!W21)</f>
        <v>602013250</v>
      </c>
      <c r="I26" s="24">
        <f>SUM([1]REP_EPG034_EjecucionPresupuesta!X21)</f>
        <v>2705486750</v>
      </c>
      <c r="J26" s="24">
        <f>SUM([1]REP_EPG034_EjecucionPresupuesta!Y21)</f>
        <v>607776651</v>
      </c>
      <c r="K26" s="24">
        <f>SUM([1]REP_EPG034_EjecucionPresupuesta!AA21)</f>
        <v>607776651</v>
      </c>
      <c r="L26" s="19">
        <f t="shared" si="1"/>
        <v>0.81798541194255481</v>
      </c>
      <c r="M26" s="19">
        <f t="shared" si="2"/>
        <v>0.18375711292517008</v>
      </c>
      <c r="N26" s="19">
        <f t="shared" si="3"/>
        <v>0.18375711292517008</v>
      </c>
    </row>
    <row r="27" spans="1:14" x14ac:dyDescent="0.25">
      <c r="A27" s="31" t="s">
        <v>50</v>
      </c>
      <c r="B27" s="31"/>
      <c r="C27" s="31"/>
      <c r="D27" s="31"/>
      <c r="E27" s="31"/>
      <c r="F27" s="32">
        <f t="shared" ref="F27:K27" si="14">F8+F23+F24</f>
        <v>1966441868144</v>
      </c>
      <c r="G27" s="32">
        <f t="shared" si="14"/>
        <v>1780262831449.8899</v>
      </c>
      <c r="H27" s="32">
        <f t="shared" si="14"/>
        <v>186179036694.10999</v>
      </c>
      <c r="I27" s="32">
        <f t="shared" si="14"/>
        <v>1577806282473.75</v>
      </c>
      <c r="J27" s="32">
        <f t="shared" si="14"/>
        <v>843478743676.50989</v>
      </c>
      <c r="K27" s="32">
        <f t="shared" si="14"/>
        <v>839380818842.6499</v>
      </c>
      <c r="L27" s="33">
        <f t="shared" si="1"/>
        <v>0.80236609484059729</v>
      </c>
      <c r="M27" s="33">
        <f t="shared" si="2"/>
        <v>0.42893652608841981</v>
      </c>
      <c r="N27" s="33">
        <f t="shared" si="3"/>
        <v>0.42685259729283953</v>
      </c>
    </row>
    <row r="28" spans="1:14" x14ac:dyDescent="0.25">
      <c r="F28" s="34"/>
      <c r="G28" s="35"/>
      <c r="H28" s="36"/>
      <c r="I28" s="35"/>
      <c r="K28" s="34"/>
      <c r="L28" s="37"/>
    </row>
    <row r="29" spans="1:14" s="40" customFormat="1" x14ac:dyDescent="0.25">
      <c r="A29" s="39"/>
      <c r="F29" s="41">
        <f>+F27-F24</f>
        <v>1961441868144</v>
      </c>
      <c r="G29" s="42"/>
      <c r="H29" s="43"/>
      <c r="I29" s="41">
        <f t="shared" ref="I29:K29" si="15">+I27-I24</f>
        <v>1574327764173.75</v>
      </c>
      <c r="J29" s="41">
        <f t="shared" si="15"/>
        <v>842777967025.50989</v>
      </c>
      <c r="K29" s="41">
        <f t="shared" si="15"/>
        <v>838680042191.6499</v>
      </c>
      <c r="L29" s="44"/>
    </row>
    <row r="30" spans="1:14" s="40" customFormat="1" x14ac:dyDescent="0.25">
      <c r="F30" s="41">
        <f>+F29-F17</f>
        <v>1816767768144</v>
      </c>
      <c r="I30" s="41">
        <f t="shared" ref="I30:K30" si="16">+I29-I17</f>
        <v>1483401281696.75</v>
      </c>
      <c r="J30" s="41">
        <f t="shared" si="16"/>
        <v>834765787092.06995</v>
      </c>
      <c r="K30" s="41">
        <f t="shared" si="16"/>
        <v>830670528924.20996</v>
      </c>
    </row>
    <row r="31" spans="1:14" x14ac:dyDescent="0.25">
      <c r="F31" s="38"/>
      <c r="I31" s="34"/>
      <c r="K31" s="34"/>
    </row>
    <row r="32" spans="1:14" x14ac:dyDescent="0.25">
      <c r="F32" s="38"/>
      <c r="G32" s="35"/>
      <c r="I32" s="35"/>
    </row>
    <row r="33" spans="9:11" x14ac:dyDescent="0.25">
      <c r="I33" s="34"/>
    </row>
    <row r="34" spans="9:11" x14ac:dyDescent="0.25">
      <c r="I34" s="35"/>
      <c r="K34" s="34"/>
    </row>
  </sheetData>
  <mergeCells count="6">
    <mergeCell ref="A1:N1"/>
    <mergeCell ref="A2:N2"/>
    <mergeCell ref="A3:E3"/>
    <mergeCell ref="F3:K3"/>
    <mergeCell ref="L3:N3"/>
    <mergeCell ref="A27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Andrea Pinzon Arredondo</dc:creator>
  <cp:lastModifiedBy>Vanessa Andrea Pinzon Arredondo</cp:lastModifiedBy>
  <dcterms:created xsi:type="dcterms:W3CDTF">2024-04-02T13:51:34Z</dcterms:created>
  <dcterms:modified xsi:type="dcterms:W3CDTF">2024-04-02T13:52:06Z</dcterms:modified>
</cp:coreProperties>
</file>