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3/"/>
    </mc:Choice>
  </mc:AlternateContent>
  <xr:revisionPtr revIDLastSave="0" documentId="8_{6B6D6343-2573-409C-9FDD-0A94C1C3BCF8}" xr6:coauthVersionLast="47" xr6:coauthVersionMax="47" xr10:uidLastSave="{00000000-0000-0000-0000-000000000000}"/>
  <bookViews>
    <workbookView xWindow="-120" yWindow="-120" windowWidth="20730" windowHeight="11160" xr2:uid="{DDBE2E11-EF79-407B-B0B1-C0052D5535A3}"/>
  </bookViews>
  <sheets>
    <sheet name="EJECUCION A 30 SEPTIEMBRE 2023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H24" i="1" s="1"/>
  <c r="G26" i="1"/>
  <c r="F26" i="1"/>
  <c r="M26" i="1" s="1"/>
  <c r="K25" i="1"/>
  <c r="J25" i="1"/>
  <c r="I25" i="1"/>
  <c r="H25" i="1"/>
  <c r="G25" i="1"/>
  <c r="F25" i="1"/>
  <c r="N25" i="1" s="1"/>
  <c r="K24" i="1"/>
  <c r="J24" i="1"/>
  <c r="G24" i="1"/>
  <c r="F24" i="1"/>
  <c r="N24" i="1" s="1"/>
  <c r="K23" i="1"/>
  <c r="G23" i="1"/>
  <c r="K22" i="1"/>
  <c r="J22" i="1"/>
  <c r="J23" i="1" s="1"/>
  <c r="I22" i="1"/>
  <c r="I23" i="1" s="1"/>
  <c r="H22" i="1"/>
  <c r="H23" i="1" s="1"/>
  <c r="G22" i="1"/>
  <c r="F22" i="1"/>
  <c r="F23" i="1" s="1"/>
  <c r="I21" i="1"/>
  <c r="K20" i="1"/>
  <c r="J20" i="1"/>
  <c r="M20" i="1" s="1"/>
  <c r="I20" i="1"/>
  <c r="H20" i="1"/>
  <c r="G20" i="1"/>
  <c r="F20" i="1"/>
  <c r="N20" i="1" s="1"/>
  <c r="M19" i="1"/>
  <c r="L19" i="1"/>
  <c r="K19" i="1"/>
  <c r="N19" i="1" s="1"/>
  <c r="J19" i="1"/>
  <c r="I19" i="1"/>
  <c r="H19" i="1"/>
  <c r="G19" i="1"/>
  <c r="G6" i="1" s="1"/>
  <c r="F19" i="1"/>
  <c r="M18" i="1"/>
  <c r="L18" i="1"/>
  <c r="K18" i="1"/>
  <c r="J18" i="1"/>
  <c r="I18" i="1"/>
  <c r="H18" i="1"/>
  <c r="H21" i="1" s="1"/>
  <c r="G18" i="1"/>
  <c r="F18" i="1"/>
  <c r="N18" i="1" s="1"/>
  <c r="I17" i="1"/>
  <c r="K16" i="1"/>
  <c r="K17" i="1" s="1"/>
  <c r="J16" i="1"/>
  <c r="M16" i="1" s="1"/>
  <c r="I16" i="1"/>
  <c r="H16" i="1"/>
  <c r="H17" i="1" s="1"/>
  <c r="G16" i="1"/>
  <c r="G17" i="1" s="1"/>
  <c r="F16" i="1"/>
  <c r="F7" i="1" s="1"/>
  <c r="L7" i="1" s="1"/>
  <c r="K15" i="1"/>
  <c r="G15" i="1"/>
  <c r="M14" i="1"/>
  <c r="L14" i="1"/>
  <c r="K14" i="1"/>
  <c r="J14" i="1"/>
  <c r="I14" i="1"/>
  <c r="H14" i="1"/>
  <c r="H15" i="1" s="1"/>
  <c r="G14" i="1"/>
  <c r="F14" i="1"/>
  <c r="N14" i="1" s="1"/>
  <c r="M13" i="1"/>
  <c r="K13" i="1"/>
  <c r="J13" i="1"/>
  <c r="J15" i="1" s="1"/>
  <c r="M15" i="1" s="1"/>
  <c r="I13" i="1"/>
  <c r="L13" i="1" s="1"/>
  <c r="H13" i="1"/>
  <c r="G13" i="1"/>
  <c r="F13" i="1"/>
  <c r="F15" i="1" s="1"/>
  <c r="J12" i="1"/>
  <c r="M12" i="1" s="1"/>
  <c r="F12" i="1"/>
  <c r="M11" i="1"/>
  <c r="L11" i="1"/>
  <c r="K11" i="1"/>
  <c r="N11" i="1" s="1"/>
  <c r="J11" i="1"/>
  <c r="I11" i="1"/>
  <c r="I12" i="1" s="1"/>
  <c r="L12" i="1" s="1"/>
  <c r="H11" i="1"/>
  <c r="H5" i="1" s="1"/>
  <c r="H8" i="1" s="1"/>
  <c r="H27" i="1" s="1"/>
  <c r="G11" i="1"/>
  <c r="G5" i="1" s="1"/>
  <c r="F11" i="1"/>
  <c r="H10" i="1"/>
  <c r="M9" i="1"/>
  <c r="K9" i="1"/>
  <c r="K10" i="1" s="1"/>
  <c r="N10" i="1" s="1"/>
  <c r="J9" i="1"/>
  <c r="J10" i="1" s="1"/>
  <c r="I9" i="1"/>
  <c r="L9" i="1" s="1"/>
  <c r="H9" i="1"/>
  <c r="G9" i="1"/>
  <c r="G10" i="1" s="1"/>
  <c r="F9" i="1"/>
  <c r="F10" i="1" s="1"/>
  <c r="K7" i="1"/>
  <c r="N7" i="1" s="1"/>
  <c r="I7" i="1"/>
  <c r="H7" i="1"/>
  <c r="G7" i="1"/>
  <c r="M6" i="1"/>
  <c r="L6" i="1"/>
  <c r="J6" i="1"/>
  <c r="I6" i="1"/>
  <c r="H6" i="1"/>
  <c r="F6" i="1"/>
  <c r="I5" i="1"/>
  <c r="I8" i="1" s="1"/>
  <c r="L22" i="1" l="1"/>
  <c r="N23" i="1"/>
  <c r="L25" i="1"/>
  <c r="N26" i="1"/>
  <c r="M22" i="1"/>
  <c r="L26" i="1"/>
  <c r="M24" i="1"/>
  <c r="M25" i="1"/>
  <c r="M10" i="1"/>
  <c r="L21" i="1"/>
  <c r="L23" i="1"/>
  <c r="N15" i="1"/>
  <c r="I27" i="1"/>
  <c r="G8" i="1"/>
  <c r="G27" i="1" s="1"/>
  <c r="M23" i="1"/>
  <c r="N16" i="1"/>
  <c r="F5" i="1"/>
  <c r="F8" i="1" s="1"/>
  <c r="F27" i="1" s="1"/>
  <c r="N9" i="1"/>
  <c r="G12" i="1"/>
  <c r="N13" i="1"/>
  <c r="J17" i="1"/>
  <c r="F21" i="1"/>
  <c r="H12" i="1"/>
  <c r="I15" i="1"/>
  <c r="L15" i="1" s="1"/>
  <c r="L16" i="1"/>
  <c r="L20" i="1"/>
  <c r="G21" i="1"/>
  <c r="K21" i="1"/>
  <c r="N21" i="1" s="1"/>
  <c r="N22" i="1"/>
  <c r="J5" i="1"/>
  <c r="I10" i="1"/>
  <c r="L10" i="1" s="1"/>
  <c r="K12" i="1"/>
  <c r="N12" i="1" s="1"/>
  <c r="F17" i="1"/>
  <c r="L17" i="1" s="1"/>
  <c r="J21" i="1"/>
  <c r="M21" i="1" s="1"/>
  <c r="K5" i="1"/>
  <c r="K6" i="1"/>
  <c r="N6" i="1" s="1"/>
  <c r="J7" i="1"/>
  <c r="M7" i="1" s="1"/>
  <c r="I24" i="1"/>
  <c r="L24" i="1" s="1"/>
  <c r="L27" i="1" l="1"/>
  <c r="K8" i="1"/>
  <c r="N5" i="1"/>
  <c r="L8" i="1"/>
  <c r="N17" i="1"/>
  <c r="M17" i="1"/>
  <c r="L5" i="1"/>
  <c r="J8" i="1"/>
  <c r="M5" i="1"/>
  <c r="J27" i="1" l="1"/>
  <c r="M27" i="1" s="1"/>
  <c r="M8" i="1"/>
  <c r="K27" i="1"/>
  <c r="N27" i="1" s="1"/>
  <c r="N8" i="1"/>
</calcChain>
</file>

<file path=xl/sharedStrings.xml><?xml version="1.0" encoding="utf-8"?>
<sst xmlns="http://schemas.openxmlformats.org/spreadsheetml/2006/main" count="95" uniqueCount="51">
  <si>
    <t>UNIDAD NACIONAL DE PROTECCION - UNP EJECUCION A SEPTIEMBRE 30 DE 2023</t>
  </si>
  <si>
    <t>UNIDAD EJECUTORA: 37-08-00  MES: SEPTIEMBRE 30 DE 2023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</si>
  <si>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</si>
  <si>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</si>
  <si>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</si>
  <si>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</si>
  <si>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</si>
  <si>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</si>
  <si>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</si>
  <si>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</si>
  <si>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</si>
  <si>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</si>
  <si>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</si>
  <si>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</si>
  <si>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</si>
  <si>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</si>
  <si>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</si>
  <si>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</si>
  <si>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</si>
  <si>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</si>
  <si>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</si>
  <si>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</si>
  <si>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</si>
  <si>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</si>
  <si>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</si>
  <si>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</si>
  <si>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</si>
  <si>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</si>
  <si>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</si>
  <si>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</si>
  <si>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</si>
  <si>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</si>
  <si>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</si>
  <si>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</si>
  <si>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</si>
  <si>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</si>
  <si>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</si>
  <si>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COMERCIALIZACIÓN Y PRODUCCIÓN</t>
  </si>
  <si>
    <t>TOTAL GASTOS DE COMERCIALIZACIÓN Y PRODUCCIÓN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</si>
  <si>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</si>
  <si>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</si>
  <si>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</si>
  <si>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</si>
  <si>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</si>
  <si>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</si>
  <si>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</si>
  <si>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TOTAL SERVICIO DE LA DEUDA PÚBLICA</t>
  </si>
  <si>
    <t>INVERSION</t>
  </si>
  <si>
    <t>IMPLEMENTACION DE LA RUTA DE PROTECCION COLECTIVA DE LA UNP A NIVEL NACIONAL</t>
  </si>
  <si>
    <t>MODERNIZACIÓN DEL SISTEMA DE GESTIÓN DOCUMENTAL EN LA UNP A NIVEL   NACIONAL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</si>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</sst>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5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64" fontId="11" fillId="0" borderId="0" xfId="4" applyFont="1" applyFill="1" applyBorder="1" applyAlignment="1">
      <alignment horizontal="right" vertical="center" wrapText="1" readingOrder="1"/>
    </xf>
  </cellXfs>
  <cellStyles count="5">
    <cellStyle name="Millares 2" xfId="4" xr:uid="{464E8123-C7F3-43FE-9FF0-736F0E27B9AA}"/>
    <cellStyle name="Millares 4 7 2 7 5 2 2 2" xfId="2" xr:uid="{3D4268E8-B911-43BD-B9C4-26AD716615C1}"/>
    <cellStyle name="Normal" xfId="0" builtinId="0"/>
    <cellStyle name="Normal 2 4" xfId="1" xr:uid="{D1A8E04E-A3C1-49BD-B538-B7E807636F5E}"/>
    <cellStyle name="Porcentaje 2" xfId="3" xr:uid="{C318B783-3AD9-4236-A643-24413C6F2B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vanessa_pinzon_unp_gov_co/Documents/VANESSA%20ANDREA%20PINZON%20AREDONDO/REPORTES/AGREGADA/SEPTIEMBRE/E.P.%20AGREGADA%20A%2030%20DE%20SEPTIEMBRE%20D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vanessa_pinzon_unp_gov_co/Documents/VANESSA%20ANDREA%20PINZON%20AREDONDO/REPORTES/AGREGADA/AGOSTO/E.P.%20AGREGADA%20A%2031%20DE%20AGOSTO%20DE%202023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0 SEPTIEMBRE 2023"/>
    </sheetNames>
    <sheetDataSet>
      <sheetData sheetId="0">
        <row r="5">
          <cell r="T5">
            <v>70381900000</v>
          </cell>
          <cell r="V5">
            <v>70381900000</v>
          </cell>
          <cell r="W5">
            <v>0</v>
          </cell>
          <cell r="X5">
            <v>52709337422.669998</v>
          </cell>
          <cell r="Y5">
            <v>52678932927.669998</v>
          </cell>
          <cell r="AA5">
            <v>52678932927.669998</v>
          </cell>
        </row>
        <row r="6">
          <cell r="T6">
            <v>28851500000</v>
          </cell>
          <cell r="V6">
            <v>28851500000</v>
          </cell>
          <cell r="W6">
            <v>0</v>
          </cell>
          <cell r="X6">
            <v>23555056410</v>
          </cell>
          <cell r="Y6">
            <v>23550004210</v>
          </cell>
          <cell r="AA6">
            <v>23550004210</v>
          </cell>
        </row>
        <row r="7">
          <cell r="T7">
            <v>6951200000</v>
          </cell>
          <cell r="V7">
            <v>6951200000</v>
          </cell>
          <cell r="W7">
            <v>0</v>
          </cell>
          <cell r="X7">
            <v>5385534425.8400002</v>
          </cell>
          <cell r="Y7">
            <v>5383036525.8400002</v>
          </cell>
          <cell r="AA7">
            <v>5383036525.8400002</v>
          </cell>
        </row>
        <row r="8">
          <cell r="T8">
            <v>1636804103964</v>
          </cell>
          <cell r="V8">
            <v>1488145972043.8899</v>
          </cell>
          <cell r="W8">
            <v>148658131920.10999</v>
          </cell>
          <cell r="X8">
            <v>1437336163317.0801</v>
          </cell>
          <cell r="Y8">
            <v>869010669993.35999</v>
          </cell>
          <cell r="AA8">
            <v>868151854575.35999</v>
          </cell>
        </row>
        <row r="9">
          <cell r="T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338900000</v>
          </cell>
          <cell r="V10">
            <v>338900000</v>
          </cell>
          <cell r="W10">
            <v>0</v>
          </cell>
          <cell r="X10">
            <v>99940102</v>
          </cell>
          <cell r="Y10">
            <v>83182177</v>
          </cell>
          <cell r="AA10">
            <v>83182177</v>
          </cell>
        </row>
        <row r="11">
          <cell r="T11">
            <v>23696300000</v>
          </cell>
          <cell r="V11">
            <v>22694135329</v>
          </cell>
          <cell r="W11">
            <v>1002164671</v>
          </cell>
          <cell r="X11">
            <v>5560135329</v>
          </cell>
          <cell r="Y11">
            <v>4559721796.1000004</v>
          </cell>
          <cell r="AA11">
            <v>4559721796.1000004</v>
          </cell>
        </row>
        <row r="12">
          <cell r="T12">
            <v>12772476036</v>
          </cell>
          <cell r="V12">
            <v>8470300000</v>
          </cell>
          <cell r="W12">
            <v>4302176036</v>
          </cell>
          <cell r="X12">
            <v>5999980513</v>
          </cell>
          <cell r="Y12">
            <v>5999980513</v>
          </cell>
          <cell r="AA12">
            <v>5999980513</v>
          </cell>
        </row>
        <row r="13">
          <cell r="T13">
            <v>23467220000</v>
          </cell>
          <cell r="V13">
            <v>19326100000</v>
          </cell>
          <cell r="W13">
            <v>4141120000</v>
          </cell>
          <cell r="X13">
            <v>16874876100</v>
          </cell>
          <cell r="Y13">
            <v>16867916100</v>
          </cell>
          <cell r="AA13">
            <v>16867916100</v>
          </cell>
        </row>
        <row r="14">
          <cell r="T14">
            <v>167468945367</v>
          </cell>
          <cell r="V14">
            <v>144510018705</v>
          </cell>
          <cell r="W14">
            <v>22958926662</v>
          </cell>
          <cell r="X14">
            <v>143617797724</v>
          </cell>
          <cell r="Y14">
            <v>10846919257.450001</v>
          </cell>
          <cell r="AA14">
            <v>10833319257.450001</v>
          </cell>
        </row>
        <row r="15">
          <cell r="T15">
            <v>1900000000</v>
          </cell>
          <cell r="V15">
            <v>1841984000</v>
          </cell>
          <cell r="W15">
            <v>58016000</v>
          </cell>
          <cell r="X15">
            <v>1203324700</v>
          </cell>
          <cell r="Y15">
            <v>1203324700</v>
          </cell>
          <cell r="AA15">
            <v>1203324700</v>
          </cell>
        </row>
        <row r="16">
          <cell r="T16">
            <v>41000000</v>
          </cell>
          <cell r="V16">
            <v>41000000</v>
          </cell>
          <cell r="W16">
            <v>0</v>
          </cell>
          <cell r="X16">
            <v>1651400</v>
          </cell>
          <cell r="Y16">
            <v>1651400</v>
          </cell>
          <cell r="AA16">
            <v>1651400</v>
          </cell>
        </row>
        <row r="17">
          <cell r="T17">
            <v>3050000000</v>
          </cell>
          <cell r="V17">
            <v>0</v>
          </cell>
          <cell r="W17">
            <v>3050000000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24600000</v>
          </cell>
          <cell r="V18">
            <v>0</v>
          </cell>
          <cell r="W18">
            <v>24600000</v>
          </cell>
          <cell r="X18">
            <v>0</v>
          </cell>
          <cell r="Y18">
            <v>0</v>
          </cell>
          <cell r="AA18">
            <v>0</v>
          </cell>
        </row>
        <row r="19">
          <cell r="V19">
            <v>0</v>
          </cell>
          <cell r="W19">
            <v>8488568144</v>
          </cell>
          <cell r="X19">
            <v>0</v>
          </cell>
          <cell r="Y19">
            <v>0</v>
          </cell>
          <cell r="AA19">
            <v>0</v>
          </cell>
        </row>
        <row r="20">
          <cell r="V20">
            <v>1692500000</v>
          </cell>
          <cell r="W20">
            <v>0</v>
          </cell>
          <cell r="X20">
            <v>773031550</v>
          </cell>
          <cell r="Y20">
            <v>773031550</v>
          </cell>
          <cell r="AA20">
            <v>773031550</v>
          </cell>
        </row>
        <row r="21">
          <cell r="V21">
            <v>2705486750</v>
          </cell>
          <cell r="W21">
            <v>602013250</v>
          </cell>
          <cell r="X21">
            <v>2705486750</v>
          </cell>
          <cell r="Y21">
            <v>1319957853</v>
          </cell>
          <cell r="AA21">
            <v>974325640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AGOSTO 2023"/>
    </sheetNames>
    <sheetDataSet>
      <sheetData sheetId="0">
        <row r="5">
          <cell r="T5">
            <v>70381900000</v>
          </cell>
        </row>
        <row r="19">
          <cell r="T19">
            <v>8488568144</v>
          </cell>
        </row>
        <row r="20">
          <cell r="T20">
            <v>1692500000</v>
          </cell>
        </row>
        <row r="21">
          <cell r="T21">
            <v>3307500000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1DB4C-8A50-47A4-9521-4FEEA9EEB2A1}">
  <sheetPr>
    <pageSetUpPr fitToPage="1"/>
  </sheetPr>
  <dimension ref="A1:N31"/>
  <sheetViews>
    <sheetView tabSelected="1" topLeftCell="B12" zoomScaleNormal="100" workbookViewId="0">
      <selection sqref="A1:XFD27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6" width="17.28515625" style="2" bestFit="1" customWidth="1"/>
    <col min="7" max="7" width="16.7109375" style="2" bestFit="1" customWidth="1"/>
    <col min="8" max="8" width="17.5703125" style="2" bestFit="1" customWidth="1"/>
    <col min="9" max="9" width="18.85546875" style="2" bestFit="1" customWidth="1"/>
    <col min="10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 t="shared" ref="F5:K5" si="0">F9+F11+F13+F14+F18+F20</f>
        <v>1805229200000</v>
      </c>
      <c r="G5" s="18">
        <f t="shared" si="0"/>
        <v>1647042991372.8899</v>
      </c>
      <c r="H5" s="18">
        <f t="shared" si="0"/>
        <v>158186208627.10999</v>
      </c>
      <c r="I5" s="18">
        <f t="shared" si="0"/>
        <v>1548725999719.5901</v>
      </c>
      <c r="J5" s="18">
        <f t="shared" si="0"/>
        <v>979338420342.96997</v>
      </c>
      <c r="K5" s="18">
        <f t="shared" si="0"/>
        <v>978479604924.96997</v>
      </c>
      <c r="L5" s="19">
        <f t="shared" ref="L5:L27" si="1">+I5/F5</f>
        <v>0.85791100638056939</v>
      </c>
      <c r="M5" s="19">
        <f t="shared" ref="M5:M27" si="2">+J5/F5</f>
        <v>0.54250087487116316</v>
      </c>
      <c r="N5" s="19">
        <f t="shared" ref="N5:N27" si="3">+K5/F5</f>
        <v>0.54202513726510182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F19</f>
        <v>3050000000</v>
      </c>
      <c r="G6" s="18">
        <f t="shared" si="4"/>
        <v>0</v>
      </c>
      <c r="H6" s="18">
        <f t="shared" si="4"/>
        <v>3050000000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+F16</f>
        <v>167468945367</v>
      </c>
      <c r="G7" s="18">
        <f t="shared" si="5"/>
        <v>144510018705</v>
      </c>
      <c r="H7" s="18">
        <f t="shared" si="5"/>
        <v>22958926662</v>
      </c>
      <c r="I7" s="18">
        <f t="shared" si="5"/>
        <v>143617797724</v>
      </c>
      <c r="J7" s="18">
        <f t="shared" si="5"/>
        <v>10846919257.450001</v>
      </c>
      <c r="K7" s="18">
        <f t="shared" si="5"/>
        <v>10833319257.450001</v>
      </c>
      <c r="L7" s="19">
        <f t="shared" si="1"/>
        <v>0.85757868367337375</v>
      </c>
      <c r="M7" s="19">
        <f t="shared" si="2"/>
        <v>6.4769735270497508E-2</v>
      </c>
      <c r="N7" s="19">
        <f t="shared" si="3"/>
        <v>6.4688526184417727E-2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:K8" si="6">SUM(F5:F7)</f>
        <v>1975748145367</v>
      </c>
      <c r="G8" s="21">
        <f t="shared" si="6"/>
        <v>1791553010077.8899</v>
      </c>
      <c r="H8" s="21">
        <f t="shared" si="6"/>
        <v>184195135289.10999</v>
      </c>
      <c r="I8" s="21">
        <f t="shared" si="6"/>
        <v>1692343797443.5901</v>
      </c>
      <c r="J8" s="21">
        <f t="shared" si="6"/>
        <v>990185339600.41992</v>
      </c>
      <c r="K8" s="21">
        <f t="shared" si="6"/>
        <v>989312924182.41992</v>
      </c>
      <c r="L8" s="23">
        <f t="shared" si="1"/>
        <v>0.8565584644034846</v>
      </c>
      <c r="M8" s="23">
        <f t="shared" si="2"/>
        <v>0.50116981859370069</v>
      </c>
      <c r="N8" s="23">
        <f t="shared" si="3"/>
        <v>0.50072825653527442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106184600000</v>
      </c>
      <c r="G9" s="24">
        <f>SUM([1]REP_EPG034_EjecucionPresupuesta!V5:V7)</f>
        <v>106184600000</v>
      </c>
      <c r="H9" s="24">
        <f>SUM([1]REP_EPG034_EjecucionPresupuesta!W5:W7)</f>
        <v>0</v>
      </c>
      <c r="I9" s="24">
        <f>SUM([1]REP_EPG034_EjecucionPresupuesta!X5:X7)</f>
        <v>81649928258.509995</v>
      </c>
      <c r="J9" s="24">
        <f>SUM([1]REP_EPG034_EjecucionPresupuesta!Y5:Y7)</f>
        <v>81611973663.509995</v>
      </c>
      <c r="K9" s="24">
        <f>SUM([1]REP_EPG034_EjecucionPresupuesta!AA5:AA7)</f>
        <v>81611973663.509995</v>
      </c>
      <c r="L9" s="19">
        <f t="shared" si="1"/>
        <v>0.76894322018927408</v>
      </c>
      <c r="M9" s="19">
        <f t="shared" si="2"/>
        <v>0.76858578045695891</v>
      </c>
      <c r="N9" s="19">
        <f t="shared" si="3"/>
        <v>0.76858578045695891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7">SUM(F9)</f>
        <v>106184600000</v>
      </c>
      <c r="G10" s="25">
        <f t="shared" si="7"/>
        <v>106184600000</v>
      </c>
      <c r="H10" s="25">
        <f t="shared" si="7"/>
        <v>0</v>
      </c>
      <c r="I10" s="25">
        <f t="shared" si="7"/>
        <v>81649928258.509995</v>
      </c>
      <c r="J10" s="25">
        <f t="shared" si="7"/>
        <v>81611973663.509995</v>
      </c>
      <c r="K10" s="25">
        <f t="shared" si="7"/>
        <v>81611973663.509995</v>
      </c>
      <c r="L10" s="23">
        <f t="shared" si="1"/>
        <v>0.76894322018927408</v>
      </c>
      <c r="M10" s="23">
        <f t="shared" si="2"/>
        <v>0.76858578045695891</v>
      </c>
      <c r="N10" s="23">
        <f t="shared" si="3"/>
        <v>0.76858578045695891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1636804103964</v>
      </c>
      <c r="G11" s="24">
        <f>SUM([1]REP_EPG034_EjecucionPresupuesta!V8)</f>
        <v>1488145972043.8899</v>
      </c>
      <c r="H11" s="24">
        <f>SUM([1]REP_EPG034_EjecucionPresupuesta!W8)</f>
        <v>148658131920.10999</v>
      </c>
      <c r="I11" s="24">
        <f>SUM([1]REP_EPG034_EjecucionPresupuesta!X8)</f>
        <v>1437336163317.0801</v>
      </c>
      <c r="J11" s="24">
        <f>SUM([1]REP_EPG034_EjecucionPresupuesta!Y8)</f>
        <v>869010669993.35999</v>
      </c>
      <c r="K11" s="24">
        <f>SUM([1]REP_EPG034_EjecucionPresupuesta!AA8)</f>
        <v>868151854575.35999</v>
      </c>
      <c r="L11" s="19">
        <f t="shared" si="1"/>
        <v>0.87813572793234695</v>
      </c>
      <c r="M11" s="19">
        <f t="shared" si="2"/>
        <v>0.53091916612916379</v>
      </c>
      <c r="N11" s="19">
        <f t="shared" si="3"/>
        <v>0.53039447571818543</v>
      </c>
    </row>
    <row r="12" spans="1:14" x14ac:dyDescent="0.25">
      <c r="A12" s="25" t="s">
        <v>34</v>
      </c>
      <c r="B12" s="26"/>
      <c r="C12" s="26"/>
      <c r="D12" s="26"/>
      <c r="E12" s="25"/>
      <c r="F12" s="25">
        <f t="shared" ref="F12:K12" si="8">SUM(F11:F11)</f>
        <v>1636804103964</v>
      </c>
      <c r="G12" s="25">
        <f t="shared" si="8"/>
        <v>1488145972043.8899</v>
      </c>
      <c r="H12" s="25">
        <f t="shared" si="8"/>
        <v>148658131920.10999</v>
      </c>
      <c r="I12" s="25">
        <f t="shared" si="8"/>
        <v>1437336163317.0801</v>
      </c>
      <c r="J12" s="25">
        <f t="shared" si="8"/>
        <v>869010669993.35999</v>
      </c>
      <c r="K12" s="25">
        <f t="shared" si="8"/>
        <v>868151854575.35999</v>
      </c>
      <c r="L12" s="23">
        <f t="shared" si="1"/>
        <v>0.87813572793234695</v>
      </c>
      <c r="M12" s="23">
        <f t="shared" si="2"/>
        <v>0.53091916612916379</v>
      </c>
      <c r="N12" s="23">
        <f t="shared" si="3"/>
        <v>0.53039447571818543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12772476036</v>
      </c>
      <c r="G13" s="24">
        <f>SUM([1]REP_EPG034_EjecucionPresupuesta!V12)</f>
        <v>8470300000</v>
      </c>
      <c r="H13" s="24">
        <f>SUM([1]REP_EPG034_EjecucionPresupuesta!W12)</f>
        <v>4302176036</v>
      </c>
      <c r="I13" s="24">
        <f>SUM([1]REP_EPG034_EjecucionPresupuesta!X12)</f>
        <v>5999980513</v>
      </c>
      <c r="J13" s="24">
        <f>SUM([1]REP_EPG034_EjecucionPresupuesta!Y12)</f>
        <v>5999980513</v>
      </c>
      <c r="K13" s="24">
        <f>SUM([1]REP_EPG034_EjecucionPresupuesta!AA12)</f>
        <v>5999980513</v>
      </c>
      <c r="L13" s="19">
        <f t="shared" si="1"/>
        <v>0.46975860405521142</v>
      </c>
      <c r="M13" s="19">
        <f t="shared" si="2"/>
        <v>0.46975860405521142</v>
      </c>
      <c r="N13" s="19">
        <f t="shared" si="3"/>
        <v>0.46975860405521142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47502420000</v>
      </c>
      <c r="G14" s="24">
        <f>[1]REP_EPG034_EjecucionPresupuesta!V9+[1]REP_EPG034_EjecucionPresupuesta!V10+[1]REP_EPG034_EjecucionPresupuesta!V11+[1]REP_EPG034_EjecucionPresupuesta!V13</f>
        <v>42359135329</v>
      </c>
      <c r="H14" s="24">
        <f>[1]REP_EPG034_EjecucionPresupuesta!W9+[1]REP_EPG034_EjecucionPresupuesta!W10+[1]REP_EPG034_EjecucionPresupuesta!W11+[1]REP_EPG034_EjecucionPresupuesta!W13</f>
        <v>5143284671</v>
      </c>
      <c r="I14" s="24">
        <f>[1]REP_EPG034_EjecucionPresupuesta!X9+[1]REP_EPG034_EjecucionPresupuesta!X10+[1]REP_EPG034_EjecucionPresupuesta!X11+[1]REP_EPG034_EjecucionPresupuesta!X13</f>
        <v>22534951531</v>
      </c>
      <c r="J14" s="24">
        <f>[1]REP_EPG034_EjecucionPresupuesta!Y9+[1]REP_EPG034_EjecucionPresupuesta!Y10+[1]REP_EPG034_EjecucionPresupuesta!Y11+[1]REP_EPG034_EjecucionPresupuesta!Y13</f>
        <v>21510820073.099998</v>
      </c>
      <c r="K14" s="24">
        <f>[1]REP_EPG034_EjecucionPresupuesta!AA9+[1]REP_EPG034_EjecucionPresupuesta!AA10+[1]REP_EPG034_EjecucionPresupuesta!AA11+[1]REP_EPG034_EjecucionPresupuesta!AA13</f>
        <v>21510820073.099998</v>
      </c>
      <c r="L14" s="19">
        <f t="shared" si="1"/>
        <v>0.47439586301076869</v>
      </c>
      <c r="M14" s="19">
        <f t="shared" si="2"/>
        <v>0.45283629914223317</v>
      </c>
      <c r="N14" s="19">
        <f t="shared" si="3"/>
        <v>0.45283629914223317</v>
      </c>
    </row>
    <row r="15" spans="1:14" x14ac:dyDescent="0.25">
      <c r="A15" s="25" t="s">
        <v>36</v>
      </c>
      <c r="B15" s="26"/>
      <c r="C15" s="26"/>
      <c r="D15" s="26"/>
      <c r="E15" s="25"/>
      <c r="F15" s="27">
        <f t="shared" ref="F15:K15" si="9">SUM(F13:F14)</f>
        <v>60274896036</v>
      </c>
      <c r="G15" s="27">
        <f t="shared" si="9"/>
        <v>50829435329</v>
      </c>
      <c r="H15" s="27">
        <f t="shared" si="9"/>
        <v>9445460707</v>
      </c>
      <c r="I15" s="27">
        <f t="shared" si="9"/>
        <v>28534932044</v>
      </c>
      <c r="J15" s="27">
        <f t="shared" si="9"/>
        <v>27510800586.099998</v>
      </c>
      <c r="K15" s="27">
        <f t="shared" si="9"/>
        <v>27510800586.099998</v>
      </c>
      <c r="L15" s="23">
        <f t="shared" si="1"/>
        <v>0.47341321048413132</v>
      </c>
      <c r="M15" s="23">
        <f t="shared" si="2"/>
        <v>0.45642219888141822</v>
      </c>
      <c r="N15" s="23">
        <f t="shared" si="3"/>
        <v>0.45642219888141822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167468945367</v>
      </c>
      <c r="G16" s="28">
        <f>SUM([1]REP_EPG034_EjecucionPresupuesta!V14)</f>
        <v>144510018705</v>
      </c>
      <c r="H16" s="28">
        <f>SUM([1]REP_EPG034_EjecucionPresupuesta!W14)</f>
        <v>22958926662</v>
      </c>
      <c r="I16" s="28">
        <f>SUM([1]REP_EPG034_EjecucionPresupuesta!X14)</f>
        <v>143617797724</v>
      </c>
      <c r="J16" s="28">
        <f>SUM([1]REP_EPG034_EjecucionPresupuesta!Y14)</f>
        <v>10846919257.450001</v>
      </c>
      <c r="K16" s="28">
        <f>SUM([1]REP_EPG034_EjecucionPresupuesta!AA14)</f>
        <v>10833319257.450001</v>
      </c>
      <c r="L16" s="19">
        <f t="shared" si="1"/>
        <v>0.85757868367337375</v>
      </c>
      <c r="M16" s="19">
        <f t="shared" si="2"/>
        <v>6.4769735270497508E-2</v>
      </c>
      <c r="N16" s="19">
        <f t="shared" si="3"/>
        <v>6.4688526184417727E-2</v>
      </c>
    </row>
    <row r="17" spans="1:14" x14ac:dyDescent="0.25">
      <c r="A17" s="25" t="s">
        <v>38</v>
      </c>
      <c r="B17" s="26"/>
      <c r="C17" s="26"/>
      <c r="D17" s="26"/>
      <c r="E17" s="25"/>
      <c r="F17" s="27">
        <f t="shared" ref="F17:K17" si="10">SUM(F16)</f>
        <v>167468945367</v>
      </c>
      <c r="G17" s="27">
        <f t="shared" si="10"/>
        <v>144510018705</v>
      </c>
      <c r="H17" s="27">
        <f t="shared" si="10"/>
        <v>22958926662</v>
      </c>
      <c r="I17" s="27">
        <f t="shared" si="10"/>
        <v>143617797724</v>
      </c>
      <c r="J17" s="27">
        <f t="shared" si="10"/>
        <v>10846919257.450001</v>
      </c>
      <c r="K17" s="27">
        <f t="shared" si="10"/>
        <v>10833319257.450001</v>
      </c>
      <c r="L17" s="23">
        <f t="shared" si="1"/>
        <v>0.85757868367337375</v>
      </c>
      <c r="M17" s="23">
        <f t="shared" si="2"/>
        <v>6.4769735270497508E-2</v>
      </c>
      <c r="N17" s="23">
        <f t="shared" si="3"/>
        <v>6.4688526184417727E-2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1900000000</v>
      </c>
      <c r="G18" s="28">
        <f>SUM([1]REP_EPG034_EjecucionPresupuesta!V15)</f>
        <v>1841984000</v>
      </c>
      <c r="H18" s="28">
        <f>SUM([1]REP_EPG034_EjecucionPresupuesta!W15)</f>
        <v>58016000</v>
      </c>
      <c r="I18" s="28">
        <f>SUM([1]REP_EPG034_EjecucionPresupuesta!X15)</f>
        <v>1203324700</v>
      </c>
      <c r="J18" s="28">
        <f>SUM([1]REP_EPG034_EjecucionPresupuesta!Y15)</f>
        <v>1203324700</v>
      </c>
      <c r="K18" s="28">
        <f>SUM([1]REP_EPG034_EjecucionPresupuesta!AA15)</f>
        <v>1203324700</v>
      </c>
      <c r="L18" s="19">
        <f t="shared" si="1"/>
        <v>0.63332878947368421</v>
      </c>
      <c r="M18" s="19">
        <f t="shared" si="2"/>
        <v>0.63332878947368421</v>
      </c>
      <c r="N18" s="19">
        <f t="shared" si="3"/>
        <v>0.63332878947368421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SUM([1]REP_EPG034_EjecucionPresupuesta!T17)</f>
        <v>3050000000</v>
      </c>
      <c r="G19" s="28">
        <f>SUM([1]REP_EPG034_EjecucionPresupuesta!V17)</f>
        <v>0</v>
      </c>
      <c r="H19" s="28">
        <f>SUM([1]REP_EPG034_EjecucionPresupuesta!W17)</f>
        <v>3050000000</v>
      </c>
      <c r="I19" s="28">
        <f>SUM([1]REP_EPG034_EjecucionPresupuesta!X17)</f>
        <v>0</v>
      </c>
      <c r="J19" s="28">
        <f>SUM([1]REP_EPG034_EjecucionPresupuesta!Y17)</f>
        <v>0</v>
      </c>
      <c r="K19" s="28">
        <f>SUM([1]REP_EPG034_EjecucionPresupuesta!AA17)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[1]REP_EPG034_EjecucionPresupuesta!T16+[1]REP_EPG034_EjecucionPresupuesta!T18</f>
        <v>65600000</v>
      </c>
      <c r="G20" s="28">
        <f>[1]REP_EPG034_EjecucionPresupuesta!V16+[1]REP_EPG034_EjecucionPresupuesta!V18</f>
        <v>41000000</v>
      </c>
      <c r="H20" s="28">
        <f>[1]REP_EPG034_EjecucionPresupuesta!W16+[1]REP_EPG034_EjecucionPresupuesta!W18</f>
        <v>24600000</v>
      </c>
      <c r="I20" s="28">
        <f>[1]REP_EPG034_EjecucionPresupuesta!X16+[1]REP_EPG034_EjecucionPresupuesta!X18</f>
        <v>1651400</v>
      </c>
      <c r="J20" s="28">
        <f>[1]REP_EPG034_EjecucionPresupuesta!Y16+[1]REP_EPG034_EjecucionPresupuesta!Y18</f>
        <v>1651400</v>
      </c>
      <c r="K20" s="28">
        <f>[1]REP_EPG034_EjecucionPresupuesta!AA16+[1]REP_EPG034_EjecucionPresupuesta!AA18</f>
        <v>1651400</v>
      </c>
      <c r="L20" s="19">
        <f t="shared" si="1"/>
        <v>2.517378048780488E-2</v>
      </c>
      <c r="M20" s="19">
        <f t="shared" si="2"/>
        <v>2.517378048780488E-2</v>
      </c>
      <c r="N20" s="19">
        <f t="shared" si="3"/>
        <v>2.517378048780488E-2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 t="shared" ref="F21:K21" si="11">SUM(F18:F20)</f>
        <v>5015600000</v>
      </c>
      <c r="G21" s="27">
        <f t="shared" si="11"/>
        <v>1882984000</v>
      </c>
      <c r="H21" s="27">
        <f t="shared" si="11"/>
        <v>3132616000</v>
      </c>
      <c r="I21" s="27">
        <f t="shared" si="11"/>
        <v>1204976100</v>
      </c>
      <c r="J21" s="27">
        <f t="shared" si="11"/>
        <v>1204976100</v>
      </c>
      <c r="K21" s="27">
        <f t="shared" si="11"/>
        <v>1204976100</v>
      </c>
      <c r="L21" s="23">
        <f t="shared" si="1"/>
        <v>0.24024565356089003</v>
      </c>
      <c r="M21" s="23">
        <f t="shared" si="2"/>
        <v>0.24024565356089003</v>
      </c>
      <c r="N21" s="23">
        <f t="shared" si="3"/>
        <v>0.24024565356089003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SUM([2]REP_EPG034_EjecucionPresupuesta!T19)</f>
        <v>8488568144</v>
      </c>
      <c r="G22" s="30">
        <f>SUM([1]REP_EPG034_EjecucionPresupuesta!V19)</f>
        <v>0</v>
      </c>
      <c r="H22" s="30">
        <f>SUM([1]REP_EPG034_EjecucionPresupuesta!W19)</f>
        <v>8488568144</v>
      </c>
      <c r="I22" s="30">
        <f>SUM([1]REP_EPG034_EjecucionPresupuesta!X19)</f>
        <v>0</v>
      </c>
      <c r="J22" s="30">
        <f>SUM([1]REP_EPG034_EjecucionPresupuesta!Y19)</f>
        <v>0</v>
      </c>
      <c r="K22" s="30">
        <f>SUM([1]REP_EPG034_EjecucionPresupuesta!AA19)</f>
        <v>0</v>
      </c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25" t="s">
        <v>46</v>
      </c>
      <c r="B23" s="26"/>
      <c r="C23" s="26"/>
      <c r="D23" s="26"/>
      <c r="E23" s="25"/>
      <c r="F23" s="27">
        <f t="shared" ref="F23:K23" si="12">SUM(F22:F22)</f>
        <v>8488568144</v>
      </c>
      <c r="G23" s="27">
        <f t="shared" si="12"/>
        <v>0</v>
      </c>
      <c r="H23" s="27">
        <f t="shared" si="12"/>
        <v>8488568144</v>
      </c>
      <c r="I23" s="27">
        <f t="shared" si="12"/>
        <v>0</v>
      </c>
      <c r="J23" s="27">
        <f t="shared" si="12"/>
        <v>0</v>
      </c>
      <c r="K23" s="27">
        <f t="shared" si="12"/>
        <v>0</v>
      </c>
      <c r="L23" s="23">
        <f t="shared" si="1"/>
        <v>0</v>
      </c>
      <c r="M23" s="23">
        <f t="shared" si="2"/>
        <v>0</v>
      </c>
      <c r="N23" s="23">
        <f t="shared" si="3"/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 t="shared" ref="F24:K24" si="13">SUM(F25:F26)</f>
        <v>5000000000</v>
      </c>
      <c r="G24" s="27">
        <f t="shared" si="13"/>
        <v>4397986750</v>
      </c>
      <c r="H24" s="27">
        <f t="shared" si="13"/>
        <v>602013250</v>
      </c>
      <c r="I24" s="27">
        <f t="shared" si="13"/>
        <v>3478518300</v>
      </c>
      <c r="J24" s="27">
        <f t="shared" si="13"/>
        <v>2092989403</v>
      </c>
      <c r="K24" s="27">
        <f t="shared" si="13"/>
        <v>1747357190</v>
      </c>
      <c r="L24" s="23">
        <f t="shared" si="1"/>
        <v>0.69570365999999995</v>
      </c>
      <c r="M24" s="23">
        <f t="shared" si="2"/>
        <v>0.41859788060000003</v>
      </c>
      <c r="N24" s="23">
        <f t="shared" si="3"/>
        <v>0.34947143800000002</v>
      </c>
    </row>
    <row r="25" spans="1:14" ht="22.5" x14ac:dyDescent="0.25">
      <c r="A25" s="16" t="s">
        <v>48</v>
      </c>
      <c r="B25" s="17" t="s">
        <v>20</v>
      </c>
      <c r="C25" s="17" t="s">
        <v>25</v>
      </c>
      <c r="D25" s="29" t="s">
        <v>21</v>
      </c>
      <c r="E25" s="16" t="s">
        <v>26</v>
      </c>
      <c r="F25" s="24">
        <f>SUM([2]REP_EPG034_EjecucionPresupuesta!T20)</f>
        <v>1692500000</v>
      </c>
      <c r="G25" s="24">
        <f>SUM([1]REP_EPG034_EjecucionPresupuesta!V20)</f>
        <v>1692500000</v>
      </c>
      <c r="H25" s="24">
        <f>SUM([1]REP_EPG034_EjecucionPresupuesta!W20)</f>
        <v>0</v>
      </c>
      <c r="I25" s="24">
        <f>SUM([1]REP_EPG034_EjecucionPresupuesta!X20)</f>
        <v>773031550</v>
      </c>
      <c r="J25" s="24">
        <f>SUM([1]REP_EPG034_EjecucionPresupuesta!Y20)</f>
        <v>773031550</v>
      </c>
      <c r="K25" s="24">
        <f>SUM([1]REP_EPG034_EjecucionPresupuesta!AA20)</f>
        <v>773031550</v>
      </c>
      <c r="L25" s="19">
        <f t="shared" si="1"/>
        <v>0.45673946824224521</v>
      </c>
      <c r="M25" s="19">
        <f t="shared" si="2"/>
        <v>0.45673946824224521</v>
      </c>
      <c r="N25" s="19">
        <f t="shared" si="3"/>
        <v>0.45673946824224521</v>
      </c>
    </row>
    <row r="26" spans="1:14" ht="22.5" x14ac:dyDescent="0.25">
      <c r="A26" s="16" t="s">
        <v>49</v>
      </c>
      <c r="B26" s="17" t="s">
        <v>20</v>
      </c>
      <c r="C26" s="17" t="s">
        <v>25</v>
      </c>
      <c r="D26" s="29" t="s">
        <v>21</v>
      </c>
      <c r="E26" s="16" t="s">
        <v>26</v>
      </c>
      <c r="F26" s="24">
        <f>SUM([2]REP_EPG034_EjecucionPresupuesta!T21)</f>
        <v>3307500000</v>
      </c>
      <c r="G26" s="24">
        <f>SUM([1]REP_EPG034_EjecucionPresupuesta!V21)</f>
        <v>2705486750</v>
      </c>
      <c r="H26" s="24">
        <f>SUM([1]REP_EPG034_EjecucionPresupuesta!W21)</f>
        <v>602013250</v>
      </c>
      <c r="I26" s="24">
        <f>SUM([1]REP_EPG034_EjecucionPresupuesta!X21)</f>
        <v>2705486750</v>
      </c>
      <c r="J26" s="24">
        <f>SUM([1]REP_EPG034_EjecucionPresupuesta!Y21)</f>
        <v>1319957853</v>
      </c>
      <c r="K26" s="24">
        <f>SUM([1]REP_EPG034_EjecucionPresupuesta!AA21)</f>
        <v>974325640</v>
      </c>
      <c r="L26" s="19">
        <f t="shared" si="1"/>
        <v>0.81798541194255481</v>
      </c>
      <c r="M26" s="19">
        <f t="shared" si="2"/>
        <v>0.3990802276643991</v>
      </c>
      <c r="N26" s="19">
        <f t="shared" si="3"/>
        <v>0.29458069236583523</v>
      </c>
    </row>
    <row r="27" spans="1:14" x14ac:dyDescent="0.25">
      <c r="A27" s="31" t="s">
        <v>50</v>
      </c>
      <c r="B27" s="31"/>
      <c r="C27" s="31"/>
      <c r="D27" s="31"/>
      <c r="E27" s="31"/>
      <c r="F27" s="32">
        <f t="shared" ref="F27:K27" si="14">F8+F23+F24</f>
        <v>1989236713511</v>
      </c>
      <c r="G27" s="32">
        <f t="shared" si="14"/>
        <v>1795950996827.8899</v>
      </c>
      <c r="H27" s="32">
        <f t="shared" si="14"/>
        <v>193285716683.10999</v>
      </c>
      <c r="I27" s="32">
        <f t="shared" si="14"/>
        <v>1695822315743.5901</v>
      </c>
      <c r="J27" s="32">
        <f t="shared" si="14"/>
        <v>992278329003.41992</v>
      </c>
      <c r="K27" s="32">
        <f t="shared" si="14"/>
        <v>991060281372.41992</v>
      </c>
      <c r="L27" s="33">
        <f t="shared" si="1"/>
        <v>0.852499003374247</v>
      </c>
      <c r="M27" s="33">
        <f t="shared" si="2"/>
        <v>0.49882365545729851</v>
      </c>
      <c r="N27" s="33">
        <f t="shared" si="3"/>
        <v>0.49821133635885895</v>
      </c>
    </row>
    <row r="28" spans="1:14" x14ac:dyDescent="0.25">
      <c r="F28" s="34"/>
      <c r="G28" s="35"/>
      <c r="H28" s="36"/>
      <c r="I28" s="35"/>
      <c r="K28" s="34"/>
      <c r="L28" s="37"/>
    </row>
    <row r="29" spans="1:14" x14ac:dyDescent="0.25">
      <c r="F29" s="38"/>
      <c r="G29" s="35"/>
      <c r="I29" s="35"/>
    </row>
    <row r="30" spans="1:14" x14ac:dyDescent="0.25">
      <c r="I30" s="34"/>
    </row>
    <row r="31" spans="1:14" x14ac:dyDescent="0.25">
      <c r="I31" s="35"/>
      <c r="K31" s="34"/>
    </row>
  </sheetData>
  <mergeCells count="6">
    <mergeCell ref="A1:N1"/>
    <mergeCell ref="A2:N2"/>
    <mergeCell ref="A3:E3"/>
    <mergeCell ref="F3:K3"/>
    <mergeCell ref="L3:N3"/>
    <mergeCell ref="A27:E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30 SEPTIEMBRE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Desktop</dc:creator>
  <cp:lastModifiedBy>Vanessa Andrea Pinzon Arredondo</cp:lastModifiedBy>
  <dcterms:created xsi:type="dcterms:W3CDTF">2023-10-01T21:32:02Z</dcterms:created>
  <dcterms:modified xsi:type="dcterms:W3CDTF">2023-10-01T22:06:33Z</dcterms:modified>
</cp:coreProperties>
</file>