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MARZO/"/>
    </mc:Choice>
  </mc:AlternateContent>
  <xr:revisionPtr revIDLastSave="0" documentId="8_{A1CBB073-86CC-4EF4-8D5F-ED7B03DF63AE}" xr6:coauthVersionLast="47" xr6:coauthVersionMax="47" xr10:uidLastSave="{00000000-0000-0000-0000-000000000000}"/>
  <bookViews>
    <workbookView xWindow="-120" yWindow="-120" windowWidth="20730" windowHeight="11160" xr2:uid="{929E32FD-2F3A-4049-A5FD-2ABA78A21916}"/>
  </bookViews>
  <sheets>
    <sheet name="EJECUCION A 31 MARZO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N25" i="1" s="1"/>
  <c r="J25" i="1"/>
  <c r="M25" i="1" s="1"/>
  <c r="I25" i="1"/>
  <c r="H25" i="1"/>
  <c r="G25" i="1"/>
  <c r="G24" i="1" s="1"/>
  <c r="F25" i="1"/>
  <c r="M24" i="1"/>
  <c r="J24" i="1"/>
  <c r="I24" i="1"/>
  <c r="L24" i="1" s="1"/>
  <c r="H24" i="1"/>
  <c r="F24" i="1"/>
  <c r="I23" i="1"/>
  <c r="K22" i="1"/>
  <c r="N22" i="1" s="1"/>
  <c r="J22" i="1"/>
  <c r="M22" i="1" s="1"/>
  <c r="I22" i="1"/>
  <c r="L22" i="1" s="1"/>
  <c r="H22" i="1"/>
  <c r="H23" i="1" s="1"/>
  <c r="G22" i="1"/>
  <c r="G23" i="1" s="1"/>
  <c r="F22" i="1"/>
  <c r="F23" i="1" s="1"/>
  <c r="M20" i="1"/>
  <c r="K20" i="1"/>
  <c r="N20" i="1" s="1"/>
  <c r="J20" i="1"/>
  <c r="I20" i="1"/>
  <c r="L20" i="1" s="1"/>
  <c r="H20" i="1"/>
  <c r="H21" i="1" s="1"/>
  <c r="G20" i="1"/>
  <c r="F20" i="1"/>
  <c r="K19" i="1"/>
  <c r="J19" i="1"/>
  <c r="M19" i="1" s="1"/>
  <c r="I19" i="1"/>
  <c r="L19" i="1" s="1"/>
  <c r="H19" i="1"/>
  <c r="G19" i="1"/>
  <c r="F19" i="1"/>
  <c r="N19" i="1" s="1"/>
  <c r="K18" i="1"/>
  <c r="K21" i="1" s="1"/>
  <c r="J18" i="1"/>
  <c r="J21" i="1" s="1"/>
  <c r="I18" i="1"/>
  <c r="I21" i="1" s="1"/>
  <c r="H18" i="1"/>
  <c r="G18" i="1"/>
  <c r="G21" i="1" s="1"/>
  <c r="F18" i="1"/>
  <c r="F21" i="1" s="1"/>
  <c r="K17" i="1"/>
  <c r="G17" i="1"/>
  <c r="M16" i="1"/>
  <c r="K16" i="1"/>
  <c r="N16" i="1" s="1"/>
  <c r="J16" i="1"/>
  <c r="J17" i="1" s="1"/>
  <c r="I16" i="1"/>
  <c r="L16" i="1" s="1"/>
  <c r="H16" i="1"/>
  <c r="H7" i="1" s="1"/>
  <c r="G16" i="1"/>
  <c r="F16" i="1"/>
  <c r="F17" i="1" s="1"/>
  <c r="I15" i="1"/>
  <c r="K14" i="1"/>
  <c r="N14" i="1" s="1"/>
  <c r="J14" i="1"/>
  <c r="M14" i="1" s="1"/>
  <c r="I14" i="1"/>
  <c r="L14" i="1" s="1"/>
  <c r="H14" i="1"/>
  <c r="G14" i="1"/>
  <c r="F14" i="1"/>
  <c r="F15" i="1" s="1"/>
  <c r="L13" i="1"/>
  <c r="K13" i="1"/>
  <c r="N13" i="1" s="1"/>
  <c r="J13" i="1"/>
  <c r="M13" i="1" s="1"/>
  <c r="I13" i="1"/>
  <c r="H13" i="1"/>
  <c r="H15" i="1" s="1"/>
  <c r="G13" i="1"/>
  <c r="G15" i="1" s="1"/>
  <c r="F13" i="1"/>
  <c r="H12" i="1"/>
  <c r="K11" i="1"/>
  <c r="K12" i="1" s="1"/>
  <c r="J11" i="1"/>
  <c r="M11" i="1" s="1"/>
  <c r="I11" i="1"/>
  <c r="L11" i="1" s="1"/>
  <c r="H11" i="1"/>
  <c r="G11" i="1"/>
  <c r="G12" i="1" s="1"/>
  <c r="F11" i="1"/>
  <c r="F5" i="1" s="1"/>
  <c r="F8" i="1" s="1"/>
  <c r="F26" i="1" s="1"/>
  <c r="J10" i="1"/>
  <c r="M10" i="1" s="1"/>
  <c r="F10" i="1"/>
  <c r="L9" i="1"/>
  <c r="K9" i="1"/>
  <c r="N9" i="1" s="1"/>
  <c r="J9" i="1"/>
  <c r="M9" i="1" s="1"/>
  <c r="I9" i="1"/>
  <c r="I10" i="1" s="1"/>
  <c r="L10" i="1" s="1"/>
  <c r="H9" i="1"/>
  <c r="H10" i="1" s="1"/>
  <c r="G9" i="1"/>
  <c r="G10" i="1" s="1"/>
  <c r="F9" i="1"/>
  <c r="M7" i="1"/>
  <c r="K7" i="1"/>
  <c r="J7" i="1"/>
  <c r="I7" i="1"/>
  <c r="L7" i="1" s="1"/>
  <c r="G7" i="1"/>
  <c r="F7" i="1"/>
  <c r="N7" i="1" s="1"/>
  <c r="K6" i="1"/>
  <c r="J6" i="1"/>
  <c r="M6" i="1" s="1"/>
  <c r="I6" i="1"/>
  <c r="L6" i="1" s="1"/>
  <c r="H6" i="1"/>
  <c r="G6" i="1"/>
  <c r="F6" i="1"/>
  <c r="N6" i="1" s="1"/>
  <c r="K5" i="1"/>
  <c r="K8" i="1" s="1"/>
  <c r="H5" i="1"/>
  <c r="H8" i="1" s="1"/>
  <c r="H26" i="1" s="1"/>
  <c r="G5" i="1"/>
  <c r="G8" i="1" s="1"/>
  <c r="G26" i="1" s="1"/>
  <c r="L15" i="1" l="1"/>
  <c r="N12" i="1"/>
  <c r="M17" i="1"/>
  <c r="N17" i="1"/>
  <c r="L21" i="1"/>
  <c r="N8" i="1"/>
  <c r="M21" i="1"/>
  <c r="N21" i="1"/>
  <c r="L23" i="1"/>
  <c r="J15" i="1"/>
  <c r="M15" i="1" s="1"/>
  <c r="H17" i="1"/>
  <c r="J23" i="1"/>
  <c r="M23" i="1" s="1"/>
  <c r="K10" i="1"/>
  <c r="N10" i="1" s="1"/>
  <c r="I12" i="1"/>
  <c r="L12" i="1" s="1"/>
  <c r="I5" i="1"/>
  <c r="F12" i="1"/>
  <c r="J12" i="1"/>
  <c r="M12" i="1" s="1"/>
  <c r="K15" i="1"/>
  <c r="N15" i="1" s="1"/>
  <c r="I17" i="1"/>
  <c r="L17" i="1" s="1"/>
  <c r="L18" i="1"/>
  <c r="K23" i="1"/>
  <c r="N23" i="1" s="1"/>
  <c r="N11" i="1"/>
  <c r="J5" i="1"/>
  <c r="N5" i="1"/>
  <c r="M18" i="1"/>
  <c r="K24" i="1"/>
  <c r="N24" i="1" s="1"/>
  <c r="N18" i="1"/>
  <c r="I8" i="1" l="1"/>
  <c r="L5" i="1"/>
  <c r="K26" i="1"/>
  <c r="N26" i="1" s="1"/>
  <c r="J8" i="1"/>
  <c r="M5" i="1"/>
  <c r="J26" i="1" l="1"/>
  <c r="M26" i="1" s="1"/>
  <c r="M8" i="1"/>
  <c r="L8" i="1"/>
  <c r="I26" i="1"/>
  <c r="L26" i="1" s="1"/>
</calcChain>
</file>

<file path=xl/sharedStrings.xml><?xml version="1.0" encoding="utf-8"?>
<sst xmlns="http://schemas.openxmlformats.org/spreadsheetml/2006/main" count="90" uniqueCount="50">
  <si>
    <t>UNIDAD NACIONAL DE PROTECCION - UNP EJECUCION A MARZO 31 DE 2024</t>
  </si>
  <si>
    <t>UNIDAD EJECUTORA: 37-08-00  MES: MARZO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</si>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</sst>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83B68EB4-F643-4F1B-9F9C-A51CFEE803ED}"/>
    <cellStyle name="Millares 4 7 2 7 5 2 2 2" xfId="2" xr:uid="{FB072C93-85C5-4107-92F2-5131B9423C99}"/>
    <cellStyle name="Normal" xfId="0" builtinId="0"/>
    <cellStyle name="Normal 2 4" xfId="1" xr:uid="{0DA77F63-6815-44DC-A98B-4BF136E13DF6}"/>
    <cellStyle name="Porcentaje 2" xfId="3" xr:uid="{F03FB305-E1C4-4F25-AB29-7BBBE57C6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MARZO/E.P.%20AGREGADA%20A%2031%20DE%20MARZO%20DE%202024.xlsx" TargetMode="External"/><Relationship Id="rId1" Type="http://schemas.openxmlformats.org/officeDocument/2006/relationships/externalLinkPath" Target="/personal/vanessa_pinzon_unp_gov_co/Documents/VANESSA%20ANDREA%20PINZON%20AREDONDO/REPORTES/2024/AGREGADA/MARZO/E.P.%20AGREGADA%20A%2031%20DE%20MARZO%20D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FEBRERO/E.P.%20AGREGADA%20A%2029%20DE%20FEBRERO%20DE%202024-1.xlsx" TargetMode="External"/><Relationship Id="rId1" Type="http://schemas.openxmlformats.org/officeDocument/2006/relationships/externalLinkPath" Target="/personal/vanessa_pinzon_unp_gov_co/Documents/VANESSA%20ANDREA%20PINZON%20AREDONDO/REPORTES/2024/AGREGADA/FEBRERO/E.P.%20AGREGADA%20A%2029%20DE%20FEBRERO%20DE%202024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RZ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16489935471</v>
          </cell>
          <cell r="Y5">
            <v>16415295001.969999</v>
          </cell>
          <cell r="AA5">
            <v>16406275362.969999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8173531900</v>
          </cell>
          <cell r="Y6">
            <v>8170935500</v>
          </cell>
          <cell r="AA6">
            <v>8168456700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1564227347.1600001</v>
          </cell>
          <cell r="Y7">
            <v>1553981500.1600001</v>
          </cell>
          <cell r="AA7">
            <v>1548687181.1600001</v>
          </cell>
        </row>
        <row r="8">
          <cell r="T8">
            <v>1710867500000</v>
          </cell>
          <cell r="V8">
            <v>1658641802583.5601</v>
          </cell>
          <cell r="W8">
            <v>52225697416.440002</v>
          </cell>
          <cell r="X8">
            <v>1555149176346.77</v>
          </cell>
          <cell r="Y8">
            <v>237014101912.16</v>
          </cell>
          <cell r="AA8">
            <v>226055382160.69</v>
          </cell>
        </row>
        <row r="9">
          <cell r="T9">
            <v>294000000000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110320203</v>
          </cell>
          <cell r="Y10">
            <v>82822590</v>
          </cell>
          <cell r="AA10">
            <v>82822590</v>
          </cell>
        </row>
        <row r="11">
          <cell r="T11">
            <v>40365200000</v>
          </cell>
          <cell r="V11">
            <v>35665200000</v>
          </cell>
          <cell r="W11">
            <v>4700000000</v>
          </cell>
          <cell r="X11">
            <v>367418592.29000002</v>
          </cell>
          <cell r="Y11">
            <v>0</v>
          </cell>
          <cell r="AA11">
            <v>0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838508329</v>
          </cell>
          <cell r="Y12">
            <v>838508329</v>
          </cell>
          <cell r="AA12">
            <v>838508329</v>
          </cell>
        </row>
        <row r="13">
          <cell r="T13">
            <v>25783500000</v>
          </cell>
          <cell r="V13">
            <v>24983500000</v>
          </cell>
          <cell r="W13">
            <v>800000000</v>
          </cell>
          <cell r="X13">
            <v>4821271000</v>
          </cell>
          <cell r="Y13">
            <v>4821271000</v>
          </cell>
          <cell r="AA13">
            <v>4821271000</v>
          </cell>
        </row>
        <row r="14">
          <cell r="T14">
            <v>164697000000</v>
          </cell>
          <cell r="V14">
            <v>141305282691</v>
          </cell>
          <cell r="W14">
            <v>23391717309</v>
          </cell>
          <cell r="X14">
            <v>6183399858</v>
          </cell>
          <cell r="Y14">
            <v>5649520528</v>
          </cell>
          <cell r="AA14">
            <v>104185333</v>
          </cell>
        </row>
        <row r="15">
          <cell r="T15">
            <v>1485000000</v>
          </cell>
          <cell r="V15">
            <v>1435000000</v>
          </cell>
          <cell r="W15">
            <v>50000000</v>
          </cell>
          <cell r="X15">
            <v>684349000</v>
          </cell>
          <cell r="Y15">
            <v>684349000</v>
          </cell>
          <cell r="AA15">
            <v>684349000</v>
          </cell>
        </row>
        <row r="16">
          <cell r="T16">
            <v>12100000</v>
          </cell>
          <cell r="V16">
            <v>12100000</v>
          </cell>
          <cell r="W16">
            <v>0</v>
          </cell>
          <cell r="X16">
            <v>667039</v>
          </cell>
          <cell r="Y16">
            <v>667039</v>
          </cell>
          <cell r="AA16">
            <v>667039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57400000</v>
          </cell>
          <cell r="V18">
            <v>0</v>
          </cell>
          <cell r="W18">
            <v>57400000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</row>
        <row r="22">
          <cell r="W22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T5">
            <v>80671800000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C927-25EC-4E46-998E-C02BBF445C58}">
  <sheetPr>
    <pageSetUpPr fitToPage="1"/>
  </sheetPr>
  <dimension ref="A1:N30"/>
  <sheetViews>
    <sheetView tabSelected="1" zoomScaleNormal="100" workbookViewId="0">
      <selection activeCell="F26" sqref="F26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2203108200000</v>
      </c>
      <c r="G5" s="18">
        <f>G9+G11+G13+G14+G18+G20</f>
        <v>1851275102583.5601</v>
      </c>
      <c r="H5" s="18">
        <f>H9+H11+H13+H14+H18+H20</f>
        <v>57833097416.440002</v>
      </c>
      <c r="I5" s="18">
        <f>I9+I11+I13+I14+I18+I20</f>
        <v>1588199405228.22</v>
      </c>
      <c r="J5" s="18">
        <f>J9+J11+J13+J14+J18+J20</f>
        <v>269581931872.29001</v>
      </c>
      <c r="K5" s="18">
        <f>K9+K11+K13+K14+K18+K20</f>
        <v>258606419362.82001</v>
      </c>
      <c r="L5" s="19">
        <f>+I5/F5</f>
        <v>0.7208903335878919</v>
      </c>
      <c r="M5" s="19">
        <f>+J5/F5</f>
        <v>0.12236436316304847</v>
      </c>
      <c r="N5" s="19">
        <f>+K5/F5</f>
        <v>0.11738253226183808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3380100000</v>
      </c>
      <c r="G6" s="18">
        <f>G19</f>
        <v>0</v>
      </c>
      <c r="H6" s="18">
        <f>H19</f>
        <v>3380100000</v>
      </c>
      <c r="I6" s="18">
        <f>I19</f>
        <v>0</v>
      </c>
      <c r="J6" s="18">
        <f>J19</f>
        <v>0</v>
      </c>
      <c r="K6" s="18">
        <f>K19</f>
        <v>0</v>
      </c>
      <c r="L6" s="19">
        <f>+I6/F6</f>
        <v>0</v>
      </c>
      <c r="M6" s="19">
        <f>+J6/F6</f>
        <v>0</v>
      </c>
      <c r="N6" s="19">
        <f>+K6/F6</f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164697000000</v>
      </c>
      <c r="G7" s="18">
        <f>+G16</f>
        <v>141305282691</v>
      </c>
      <c r="H7" s="18">
        <f>+H16</f>
        <v>23391717309</v>
      </c>
      <c r="I7" s="18">
        <f>+I16</f>
        <v>6183399858</v>
      </c>
      <c r="J7" s="18">
        <f>+J16</f>
        <v>5649520528</v>
      </c>
      <c r="K7" s="18">
        <f>+K16</f>
        <v>104185333</v>
      </c>
      <c r="L7" s="19">
        <f>+I7/F7</f>
        <v>3.754409526585184E-2</v>
      </c>
      <c r="M7" s="19">
        <f>+J7/F7</f>
        <v>3.4302510233944761E-2</v>
      </c>
      <c r="N7" s="19">
        <f>+K7/F7</f>
        <v>6.3258792206293977E-4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2371185300000</v>
      </c>
      <c r="G8" s="21">
        <f>SUM(G5:G7)</f>
        <v>1992580385274.5601</v>
      </c>
      <c r="H8" s="21">
        <f>SUM(H5:H7)</f>
        <v>84604914725.440002</v>
      </c>
      <c r="I8" s="21">
        <f>SUM(I5:I7)</f>
        <v>1594382805086.22</v>
      </c>
      <c r="J8" s="21">
        <f>SUM(J5:J7)</f>
        <v>275231452400.29004</v>
      </c>
      <c r="K8" s="21">
        <f>SUM(K5:K7)</f>
        <v>258710604695.82001</v>
      </c>
      <c r="L8" s="23">
        <f>+I8/F8</f>
        <v>0.6723990761439943</v>
      </c>
      <c r="M8" s="23">
        <f>+J8/F8</f>
        <v>0.11607336314048929</v>
      </c>
      <c r="N8" s="23">
        <f>+K8/F8</f>
        <v>0.10910602587483147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26227694718.16</v>
      </c>
      <c r="J9" s="24">
        <f>SUM([1]REP_EPG034_EjecucionPresupuesta!Y5:Y7)</f>
        <v>26140212002.130001</v>
      </c>
      <c r="K9" s="24">
        <f>SUM([1]REP_EPG034_EjecucionPresupuesta!AA5:AA7)</f>
        <v>26123419244.130001</v>
      </c>
      <c r="L9" s="19">
        <f>+I9/F9</f>
        <v>0.21549529014032662</v>
      </c>
      <c r="M9" s="19">
        <f>+J9/F9</f>
        <v>0.21477650362570036</v>
      </c>
      <c r="N9" s="19">
        <f>+K9/F9</f>
        <v>0.21463852885146445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121708900000</v>
      </c>
      <c r="G10" s="25">
        <f>SUM(G9)</f>
        <v>121708900000</v>
      </c>
      <c r="H10" s="25">
        <f>SUM(H9)</f>
        <v>0</v>
      </c>
      <c r="I10" s="25">
        <f>SUM(I9)</f>
        <v>26227694718.16</v>
      </c>
      <c r="J10" s="25">
        <f>SUM(J9)</f>
        <v>26140212002.130001</v>
      </c>
      <c r="K10" s="25">
        <f>SUM(K9)</f>
        <v>26123419244.130001</v>
      </c>
      <c r="L10" s="23">
        <f>+I10/F10</f>
        <v>0.21549529014032662</v>
      </c>
      <c r="M10" s="23">
        <f>+J10/F10</f>
        <v>0.21477650362570036</v>
      </c>
      <c r="N10" s="23">
        <f>+K10/F10</f>
        <v>0.21463852885146445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1710867500000</v>
      </c>
      <c r="G11" s="24">
        <f>SUM([1]REP_EPG034_EjecucionPresupuesta!V8)</f>
        <v>1658641802583.5601</v>
      </c>
      <c r="H11" s="24">
        <f>SUM([1]REP_EPG034_EjecucionPresupuesta!W8)</f>
        <v>52225697416.440002</v>
      </c>
      <c r="I11" s="24">
        <f>SUM([1]REP_EPG034_EjecucionPresupuesta!X8)</f>
        <v>1555149176346.77</v>
      </c>
      <c r="J11" s="24">
        <f>SUM([1]REP_EPG034_EjecucionPresupuesta!Y8)</f>
        <v>237014101912.16</v>
      </c>
      <c r="K11" s="24">
        <f>SUM([1]REP_EPG034_EjecucionPresupuesta!AA8)</f>
        <v>226055382160.69</v>
      </c>
      <c r="L11" s="19">
        <f>+I11/F11</f>
        <v>0.90898282675120667</v>
      </c>
      <c r="M11" s="19">
        <f>+J11/F11</f>
        <v>0.1385344580525143</v>
      </c>
      <c r="N11" s="19">
        <f>+K11/F11</f>
        <v>0.13212909951278518</v>
      </c>
    </row>
    <row r="12" spans="1:14" x14ac:dyDescent="0.25">
      <c r="A12" s="25" t="s">
        <v>34</v>
      </c>
      <c r="B12" s="26"/>
      <c r="C12" s="26"/>
      <c r="D12" s="26"/>
      <c r="E12" s="25"/>
      <c r="F12" s="25">
        <f>SUM(F11:F11)</f>
        <v>1710867500000</v>
      </c>
      <c r="G12" s="25">
        <f>SUM(G11:G11)</f>
        <v>1658641802583.5601</v>
      </c>
      <c r="H12" s="25">
        <f>SUM(H11:H11)</f>
        <v>52225697416.440002</v>
      </c>
      <c r="I12" s="25">
        <f>SUM(I11:I11)</f>
        <v>1555149176346.77</v>
      </c>
      <c r="J12" s="25">
        <f>SUM(J11:J11)</f>
        <v>237014101912.16</v>
      </c>
      <c r="K12" s="25">
        <f>SUM(K11:K11)</f>
        <v>226055382160.69</v>
      </c>
      <c r="L12" s="23">
        <f>+I12/F12</f>
        <v>0.90898282675120667</v>
      </c>
      <c r="M12" s="23">
        <f>+J12/F12</f>
        <v>0.1385344580525143</v>
      </c>
      <c r="N12" s="23">
        <f>+K12/F12</f>
        <v>0.13212909951278518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838508329</v>
      </c>
      <c r="J13" s="24">
        <f>SUM([1]REP_EPG034_EjecucionPresupuesta!Y12)</f>
        <v>838508329</v>
      </c>
      <c r="K13" s="24">
        <f>SUM([1]REP_EPG034_EjecucionPresupuesta!AA12)</f>
        <v>838508329</v>
      </c>
      <c r="L13" s="19">
        <f>+I13/F13</f>
        <v>9.8993935161682589E-2</v>
      </c>
      <c r="M13" s="19">
        <f>+J13/F13</f>
        <v>9.8993935161682589E-2</v>
      </c>
      <c r="N13" s="19">
        <f>+K13/F13</f>
        <v>9.8993935161682589E-2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360507000000</v>
      </c>
      <c r="G14" s="24">
        <f>[1]REP_EPG034_EjecucionPresupuesta!V9+[1]REP_EPG034_EjecucionPresupuesta!V10+[1]REP_EPG034_EjecucionPresupuesta!V11+[1]REP_EPG034_EjecucionPresupuesta!V13</f>
        <v>61007000000</v>
      </c>
      <c r="H14" s="24">
        <f>[1]REP_EPG034_EjecucionPresupuesta!W9+[1]REP_EPG034_EjecucionPresupuesta!W10+[1]REP_EPG034_EjecucionPresupuesta!W11+[1]REP_EPG034_EjecucionPresupuesta!W13</f>
        <v>5500000000</v>
      </c>
      <c r="I14" s="24">
        <f>[1]REP_EPG034_EjecucionPresupuesta!X9+[1]REP_EPG034_EjecucionPresupuesta!X10+[1]REP_EPG034_EjecucionPresupuesta!X11+[1]REP_EPG034_EjecucionPresupuesta!X13</f>
        <v>5299009795.29</v>
      </c>
      <c r="J14" s="24">
        <f>[1]REP_EPG034_EjecucionPresupuesta!Y9+[1]REP_EPG034_EjecucionPresupuesta!Y10+[1]REP_EPG034_EjecucionPresupuesta!Y11+[1]REP_EPG034_EjecucionPresupuesta!Y13</f>
        <v>4904093590</v>
      </c>
      <c r="K14" s="24">
        <f>[1]REP_EPG034_EjecucionPresupuesta!AA9+[1]REP_EPG034_EjecucionPresupuesta!AA10+[1]REP_EPG034_EjecucionPresupuesta!AA11+[1]REP_EPG034_EjecucionPresupuesta!AA13</f>
        <v>4904093590</v>
      </c>
      <c r="L14" s="19">
        <f>+I14/F14</f>
        <v>1.4698770884587539E-2</v>
      </c>
      <c r="M14" s="19">
        <f>+J14/F14</f>
        <v>1.3603324179558233E-2</v>
      </c>
      <c r="N14" s="19">
        <f>+K14/F14</f>
        <v>1.3603324179558233E-2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>SUM(F13:F14)</f>
        <v>368977300000</v>
      </c>
      <c r="G15" s="27">
        <f>SUM(G13:G14)</f>
        <v>69477300000</v>
      </c>
      <c r="H15" s="27">
        <f>SUM(H13:H14)</f>
        <v>5500000000</v>
      </c>
      <c r="I15" s="27">
        <f>SUM(I13:I14)</f>
        <v>6137518124.29</v>
      </c>
      <c r="J15" s="27">
        <f>SUM(J13:J14)</f>
        <v>5742601919</v>
      </c>
      <c r="K15" s="27">
        <f>SUM(K13:K14)</f>
        <v>5742601919</v>
      </c>
      <c r="L15" s="23">
        <f>+I15/F15</f>
        <v>1.6633863720857626E-2</v>
      </c>
      <c r="M15" s="23">
        <f>+J15/F15</f>
        <v>1.5563564259915176E-2</v>
      </c>
      <c r="N15" s="23">
        <f>+K15/F15</f>
        <v>1.5563564259915176E-2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164697000000</v>
      </c>
      <c r="G16" s="28">
        <f>SUM([1]REP_EPG034_EjecucionPresupuesta!V14)</f>
        <v>141305282691</v>
      </c>
      <c r="H16" s="28">
        <f>SUM([1]REP_EPG034_EjecucionPresupuesta!W14)</f>
        <v>23391717309</v>
      </c>
      <c r="I16" s="28">
        <f>SUM([1]REP_EPG034_EjecucionPresupuesta!X14)</f>
        <v>6183399858</v>
      </c>
      <c r="J16" s="28">
        <f>SUM([1]REP_EPG034_EjecucionPresupuesta!Y14)</f>
        <v>5649520528</v>
      </c>
      <c r="K16" s="28">
        <f>SUM([1]REP_EPG034_EjecucionPresupuesta!AA14)</f>
        <v>104185333</v>
      </c>
      <c r="L16" s="19">
        <f>+I16/F16</f>
        <v>3.754409526585184E-2</v>
      </c>
      <c r="M16" s="19">
        <f>+J16/F16</f>
        <v>3.4302510233944761E-2</v>
      </c>
      <c r="N16" s="19">
        <f>+K16/F16</f>
        <v>6.3258792206293977E-4</v>
      </c>
    </row>
    <row r="17" spans="1:14" x14ac:dyDescent="0.25">
      <c r="A17" s="25" t="s">
        <v>38</v>
      </c>
      <c r="B17" s="26"/>
      <c r="C17" s="26"/>
      <c r="D17" s="26"/>
      <c r="E17" s="25"/>
      <c r="F17" s="27">
        <f>SUM(F16)</f>
        <v>164697000000</v>
      </c>
      <c r="G17" s="27">
        <f>SUM(G16)</f>
        <v>141305282691</v>
      </c>
      <c r="H17" s="27">
        <f>SUM(H16)</f>
        <v>23391717309</v>
      </c>
      <c r="I17" s="27">
        <f>SUM(I16)</f>
        <v>6183399858</v>
      </c>
      <c r="J17" s="27">
        <f>SUM(J16)</f>
        <v>5649520528</v>
      </c>
      <c r="K17" s="27">
        <f>SUM(K16)</f>
        <v>104185333</v>
      </c>
      <c r="L17" s="23">
        <f>+I17/F17</f>
        <v>3.754409526585184E-2</v>
      </c>
      <c r="M17" s="23">
        <f>+J17/F17</f>
        <v>3.4302510233944761E-2</v>
      </c>
      <c r="N17" s="23">
        <f>+K17/F17</f>
        <v>6.3258792206293977E-4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1435000000</v>
      </c>
      <c r="H18" s="28">
        <f>SUM([1]REP_EPG034_EjecucionPresupuesta!W15)</f>
        <v>50000000</v>
      </c>
      <c r="I18" s="28">
        <f>SUM([1]REP_EPG034_EjecucionPresupuesta!X15)</f>
        <v>684349000</v>
      </c>
      <c r="J18" s="28">
        <f>SUM([1]REP_EPG034_EjecucionPresupuesta!Y15)</f>
        <v>684349000</v>
      </c>
      <c r="K18" s="28">
        <f>SUM([1]REP_EPG034_EjecucionPresupuesta!AA15)</f>
        <v>684349000</v>
      </c>
      <c r="L18" s="19">
        <f>+I18/F18</f>
        <v>0.46084107744107744</v>
      </c>
      <c r="M18" s="19">
        <f>+J18/F18</f>
        <v>0.46084107744107744</v>
      </c>
      <c r="N18" s="19">
        <f>+K18/F18</f>
        <v>0.46084107744107744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>+I19/F19</f>
        <v>0</v>
      </c>
      <c r="M19" s="19">
        <f>+J19/F19</f>
        <v>0</v>
      </c>
      <c r="N19" s="19">
        <f>+K19/F19</f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12100000</v>
      </c>
      <c r="H20" s="28">
        <f>[1]REP_EPG034_EjecucionPresupuesta!W16+[1]REP_EPG034_EjecucionPresupuesta!W18</f>
        <v>57400000</v>
      </c>
      <c r="I20" s="28">
        <f>[1]REP_EPG034_EjecucionPresupuesta!X16+[1]REP_EPG034_EjecucionPresupuesta!X18</f>
        <v>667039</v>
      </c>
      <c r="J20" s="28">
        <f>[1]REP_EPG034_EjecucionPresupuesta!Y16+[1]REP_EPG034_EjecucionPresupuesta!Y18</f>
        <v>667039</v>
      </c>
      <c r="K20" s="28">
        <f>[1]REP_EPG034_EjecucionPresupuesta!AA16+[1]REP_EPG034_EjecucionPresupuesta!AA18</f>
        <v>667039</v>
      </c>
      <c r="L20" s="19">
        <f>+I20/F20</f>
        <v>9.5976834532374104E-3</v>
      </c>
      <c r="M20" s="19">
        <f>+J20/F20</f>
        <v>9.5976834532374104E-3</v>
      </c>
      <c r="N20" s="19">
        <f>+K20/F20</f>
        <v>9.5976834532374104E-3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>SUM(F18:F20)</f>
        <v>4934600000</v>
      </c>
      <c r="G21" s="27">
        <f>SUM(G18:G20)</f>
        <v>1447100000</v>
      </c>
      <c r="H21" s="27">
        <f>SUM(H18:H20)</f>
        <v>3487500000</v>
      </c>
      <c r="I21" s="27">
        <f>SUM(I18:I20)</f>
        <v>685016039</v>
      </c>
      <c r="J21" s="27">
        <f>SUM(J18:J20)</f>
        <v>685016039</v>
      </c>
      <c r="K21" s="27">
        <f>SUM(K18:K20)</f>
        <v>685016039</v>
      </c>
      <c r="L21" s="23">
        <f>+I21/F21</f>
        <v>0.13881895979410691</v>
      </c>
      <c r="M21" s="23">
        <f>+J21/F21</f>
        <v>0.13881895979410691</v>
      </c>
      <c r="N21" s="23">
        <f>+K21/F21</f>
        <v>0.13881895979410691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>+I22/F22</f>
        <v>0</v>
      </c>
      <c r="M22" s="19">
        <f>+J22/F22</f>
        <v>0</v>
      </c>
      <c r="N22" s="19">
        <f>+K22/F22</f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>SUM(F22:F22)</f>
        <v>3610711702</v>
      </c>
      <c r="G23" s="27">
        <f>SUM(G22:G22)</f>
        <v>0</v>
      </c>
      <c r="H23" s="27">
        <f>SUM(H22:H22)</f>
        <v>3610711702</v>
      </c>
      <c r="I23" s="27">
        <f>SUM(I22:I22)</f>
        <v>0</v>
      </c>
      <c r="J23" s="27">
        <f>SUM(J22:J22)</f>
        <v>0</v>
      </c>
      <c r="K23" s="27">
        <f>SUM(K22:K22)</f>
        <v>0</v>
      </c>
      <c r="L23" s="23">
        <f>+I23/F23</f>
        <v>0</v>
      </c>
      <c r="M23" s="23">
        <f>+J23/F23</f>
        <v>0</v>
      </c>
      <c r="N23" s="23">
        <f>+K23/F23</f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SUM(F25:F25)</f>
        <v>4403313940</v>
      </c>
      <c r="G24" s="27">
        <f>SUM(G25:G25)</f>
        <v>0</v>
      </c>
      <c r="H24" s="27">
        <f>SUM(H25:H25)</f>
        <v>0</v>
      </c>
      <c r="I24" s="27">
        <f>SUM(I25:I25)</f>
        <v>0</v>
      </c>
      <c r="J24" s="27">
        <f>SUM(J25:J25)</f>
        <v>0</v>
      </c>
      <c r="K24" s="27">
        <f>SUM(K25:K25)</f>
        <v>0</v>
      </c>
      <c r="L24" s="23">
        <f>+I24/F24</f>
        <v>0</v>
      </c>
      <c r="M24" s="23">
        <f>+J24/F24</f>
        <v>0</v>
      </c>
      <c r="N24" s="23">
        <f>+K24/F24</f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0</v>
      </c>
      <c r="H25" s="30">
        <f>SUM([1]REP_EPG034_EjecucionPresupuesta!W22)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>+I25/F25</f>
        <v>0</v>
      </c>
      <c r="M25" s="19">
        <f>+J25/F25</f>
        <v>0</v>
      </c>
      <c r="N25" s="19">
        <f>+K25/F25</f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>F8+F23+F24</f>
        <v>2379199325642</v>
      </c>
      <c r="G26" s="34">
        <f>G8+G23+G24</f>
        <v>1992580385274.5601</v>
      </c>
      <c r="H26" s="34">
        <f>H8+H23+H24</f>
        <v>88215626427.440002</v>
      </c>
      <c r="I26" s="34">
        <f>I8+I23+I24</f>
        <v>1594382805086.22</v>
      </c>
      <c r="J26" s="34">
        <f>J8+J23+J24</f>
        <v>275231452400.29004</v>
      </c>
      <c r="K26" s="34">
        <f>K8+K23+K24</f>
        <v>258710604695.82001</v>
      </c>
      <c r="L26" s="35">
        <f>+I26/F26</f>
        <v>0.67013418669997049</v>
      </c>
      <c r="M26" s="35">
        <f>+J26/F26</f>
        <v>0.11568238500825144</v>
      </c>
      <c r="N26" s="35">
        <f>+K26/F26</f>
        <v>0.10873851631830379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2024-04-02T14:14:05Z</dcterms:created>
  <dcterms:modified xsi:type="dcterms:W3CDTF">2024-04-02T14:14:38Z</dcterms:modified>
</cp:coreProperties>
</file>