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proteccion-my.sharepoint.com/personal/vanessa_pinzon_unp_gov_co/Documents/VANESSA ANDREA PINZON AREDONDO/TRABAJO VIRTUAL VANESSA/CALIDAD/INDICADORES/2024/NOVIEMBRE/"/>
    </mc:Choice>
  </mc:AlternateContent>
  <xr:revisionPtr revIDLastSave="1" documentId="8_{8B13AEE0-3F4A-4F9E-AC93-397428744740}" xr6:coauthVersionLast="47" xr6:coauthVersionMax="47" xr10:uidLastSave="{2E5D3CE8-0F88-4D1F-9AA0-E280789A0F75}"/>
  <bookViews>
    <workbookView xWindow="-120" yWindow="-120" windowWidth="20730" windowHeight="11160" xr2:uid="{3642FA85-E44E-4680-B6C3-2B5D68901A8E}"/>
  </bookViews>
  <sheets>
    <sheet name="EJECUCION A 30 NOVIEMBRE 2024" sheetId="1" r:id="rId1"/>
  </sheets>
  <externalReferences>
    <externalReference r:id="rId2"/>
    <externalReference r:id="rId3"/>
  </externalReferences>
  <definedNames>
    <definedName name="_xlnm.Print_Area">#REF!</definedName>
    <definedName name="ccccc" localSheetId="0">#REF!</definedName>
    <definedName name="ccccc">#REF!</definedName>
    <definedName name="Comod_avantel08" localSheetId="0">Base [1]Avantel!$A$1:$Q$1075</definedName>
    <definedName name="Comod_avantel08">Base [1]Avantel!$A$1:$Q$1075</definedName>
    <definedName name="DYNAMICTD" localSheetId="0">OFFSET(#REF!,0,0,COUNTA(#REF!),COUNTA(#REF!))</definedName>
    <definedName name="DYNAMICTD">OFFSET(#REF!,0,0,COUNTA(#REF!),COUNTA(#REF!))</definedName>
    <definedName name="eduardo" localSheetId="0">#REF!</definedName>
    <definedName name="eduardo">#REF!</definedName>
    <definedName name="Ejecucion" localSheetId="0">#REF!</definedName>
    <definedName name="Ejecucion">#REF!</definedName>
    <definedName name="FFFF" localSheetId="0">#REF!</definedName>
    <definedName name="FFFF">#REF!</definedName>
    <definedName name="GG" localSheetId="0">#REF!</definedName>
    <definedName name="GG">#REF!</definedName>
    <definedName name="GGGG" localSheetId="0">Base [1]Avantel!$A$1:$Q$1075</definedName>
    <definedName name="GGGG">Base [1]Avantel!$A$1:$Q$1075</definedName>
    <definedName name="PROYECCIONES2013" localSheetId="0">#REF!</definedName>
    <definedName name="PROYECCIONES2013">#REF!</definedName>
    <definedName name="vigencias" localSheetId="0">#REF!</definedName>
    <definedName name="vigencias">#REF!</definedName>
    <definedName name="Vigencias_Futuras" localSheetId="0">#REF!</definedName>
    <definedName name="Vigencias_Futuras">#REF!</definedName>
    <definedName name="xxxxx" localSheetId="0">#REF!</definedName>
    <definedName name="xxxx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5" i="1" l="1"/>
  <c r="J25" i="1"/>
  <c r="M25" i="1" s="1"/>
  <c r="I25" i="1"/>
  <c r="L25" i="1" s="1"/>
  <c r="H25" i="1"/>
  <c r="H24" i="1" s="1"/>
  <c r="G25" i="1"/>
  <c r="F25" i="1"/>
  <c r="N25" i="1" s="1"/>
  <c r="K24" i="1"/>
  <c r="I24" i="1"/>
  <c r="G24" i="1"/>
  <c r="K22" i="1"/>
  <c r="J22" i="1"/>
  <c r="M22" i="1" s="1"/>
  <c r="I22" i="1"/>
  <c r="I23" i="1" s="1"/>
  <c r="H22" i="1"/>
  <c r="H23" i="1" s="1"/>
  <c r="G22" i="1"/>
  <c r="G23" i="1" s="1"/>
  <c r="F22" i="1"/>
  <c r="L22" i="1" s="1"/>
  <c r="K20" i="1"/>
  <c r="J20" i="1"/>
  <c r="M20" i="1" s="1"/>
  <c r="I20" i="1"/>
  <c r="H20" i="1"/>
  <c r="G20" i="1"/>
  <c r="F20" i="1"/>
  <c r="N20" i="1" s="1"/>
  <c r="K19" i="1"/>
  <c r="J19" i="1"/>
  <c r="I19" i="1"/>
  <c r="H19" i="1"/>
  <c r="H6" i="1" s="1"/>
  <c r="G19" i="1"/>
  <c r="F19" i="1"/>
  <c r="F6" i="1" s="1"/>
  <c r="M18" i="1"/>
  <c r="L18" i="1"/>
  <c r="K18" i="1"/>
  <c r="K21" i="1" s="1"/>
  <c r="J18" i="1"/>
  <c r="I18" i="1"/>
  <c r="H18" i="1"/>
  <c r="H21" i="1" s="1"/>
  <c r="G18" i="1"/>
  <c r="G21" i="1" s="1"/>
  <c r="F18" i="1"/>
  <c r="M16" i="1"/>
  <c r="K16" i="1"/>
  <c r="K17" i="1" s="1"/>
  <c r="J16" i="1"/>
  <c r="J17" i="1" s="1"/>
  <c r="I16" i="1"/>
  <c r="L16" i="1" s="1"/>
  <c r="H16" i="1"/>
  <c r="H17" i="1" s="1"/>
  <c r="G16" i="1"/>
  <c r="G17" i="1" s="1"/>
  <c r="F16" i="1"/>
  <c r="F17" i="1" s="1"/>
  <c r="K14" i="1"/>
  <c r="J14" i="1"/>
  <c r="M14" i="1" s="1"/>
  <c r="I14" i="1"/>
  <c r="L14" i="1" s="1"/>
  <c r="H14" i="1"/>
  <c r="G14" i="1"/>
  <c r="F14" i="1"/>
  <c r="K13" i="1"/>
  <c r="J13" i="1"/>
  <c r="M13" i="1" s="1"/>
  <c r="I13" i="1"/>
  <c r="I15" i="1" s="1"/>
  <c r="H13" i="1"/>
  <c r="H15" i="1" s="1"/>
  <c r="G13" i="1"/>
  <c r="F13" i="1"/>
  <c r="N13" i="1" s="1"/>
  <c r="K11" i="1"/>
  <c r="J11" i="1"/>
  <c r="I11" i="1"/>
  <c r="I12" i="1" s="1"/>
  <c r="H11" i="1"/>
  <c r="H12" i="1" s="1"/>
  <c r="G11" i="1"/>
  <c r="F11" i="1"/>
  <c r="L9" i="1"/>
  <c r="K9" i="1"/>
  <c r="K10" i="1" s="1"/>
  <c r="N10" i="1" s="1"/>
  <c r="J9" i="1"/>
  <c r="J10" i="1" s="1"/>
  <c r="I9" i="1"/>
  <c r="I10" i="1" s="1"/>
  <c r="H9" i="1"/>
  <c r="H10" i="1" s="1"/>
  <c r="G9" i="1"/>
  <c r="G10" i="1" s="1"/>
  <c r="F9" i="1"/>
  <c r="F10" i="1" s="1"/>
  <c r="K7" i="1"/>
  <c r="J7" i="1"/>
  <c r="M7" i="1" s="1"/>
  <c r="H7" i="1"/>
  <c r="G7" i="1"/>
  <c r="F7" i="1"/>
  <c r="N7" i="1" s="1"/>
  <c r="K6" i="1"/>
  <c r="N6" i="1" s="1"/>
  <c r="I6" i="1"/>
  <c r="G6" i="1"/>
  <c r="H5" i="1" l="1"/>
  <c r="H8" i="1" s="1"/>
  <c r="H26" i="1" s="1"/>
  <c r="L11" i="1"/>
  <c r="G15" i="1"/>
  <c r="N14" i="1"/>
  <c r="J15" i="1"/>
  <c r="N22" i="1"/>
  <c r="J23" i="1"/>
  <c r="M23" i="1" s="1"/>
  <c r="J24" i="1"/>
  <c r="F15" i="1"/>
  <c r="F23" i="1"/>
  <c r="M11" i="1"/>
  <c r="M9" i="1"/>
  <c r="G5" i="1"/>
  <c r="G8" i="1" s="1"/>
  <c r="G26" i="1" s="1"/>
  <c r="K5" i="1"/>
  <c r="L13" i="1"/>
  <c r="L6" i="1"/>
  <c r="M19" i="1"/>
  <c r="F24" i="1"/>
  <c r="N24" i="1" s="1"/>
  <c r="L15" i="1"/>
  <c r="N17" i="1"/>
  <c r="L20" i="1"/>
  <c r="L23" i="1"/>
  <c r="L10" i="1"/>
  <c r="K8" i="1"/>
  <c r="M17" i="1"/>
  <c r="M10" i="1"/>
  <c r="N11" i="1"/>
  <c r="I5" i="1"/>
  <c r="I21" i="1"/>
  <c r="K23" i="1"/>
  <c r="N19" i="1"/>
  <c r="J12" i="1"/>
  <c r="I17" i="1"/>
  <c r="L17" i="1" s="1"/>
  <c r="F5" i="1"/>
  <c r="F8" i="1" s="1"/>
  <c r="N9" i="1"/>
  <c r="G12" i="1"/>
  <c r="L19" i="1"/>
  <c r="F21" i="1"/>
  <c r="N21" i="1" s="1"/>
  <c r="J21" i="1"/>
  <c r="M21" i="1" s="1"/>
  <c r="F12" i="1"/>
  <c r="L12" i="1" s="1"/>
  <c r="K15" i="1"/>
  <c r="N15" i="1" s="1"/>
  <c r="N16" i="1"/>
  <c r="J5" i="1"/>
  <c r="K12" i="1"/>
  <c r="J6" i="1"/>
  <c r="M6" i="1" s="1"/>
  <c r="I7" i="1"/>
  <c r="L7" i="1" s="1"/>
  <c r="N18" i="1"/>
  <c r="N12" i="1" l="1"/>
  <c r="M15" i="1"/>
  <c r="F26" i="1"/>
  <c r="N23" i="1"/>
  <c r="M24" i="1"/>
  <c r="L24" i="1"/>
  <c r="N5" i="1"/>
  <c r="L21" i="1"/>
  <c r="K26" i="1"/>
  <c r="N8" i="1"/>
  <c r="M12" i="1"/>
  <c r="L5" i="1"/>
  <c r="I8" i="1"/>
  <c r="J8" i="1"/>
  <c r="M5" i="1"/>
  <c r="N26" i="1" l="1"/>
  <c r="J26" i="1"/>
  <c r="M26" i="1" s="1"/>
  <c r="M8" i="1"/>
  <c r="L8" i="1"/>
  <c r="I26" i="1"/>
  <c r="L26" i="1" s="1"/>
</calcChain>
</file>

<file path=xl/sharedStrings.xml><?xml version="1.0" encoding="utf-8"?>
<sst xmlns="http://schemas.openxmlformats.org/spreadsheetml/2006/main" count="90" uniqueCount="50">
  <si>
    <t>UNIDAD NACIONAL DE PROTECCION - UNP EJECUCION A NOVIEMBRE 30 DE 2024</t>
  </si>
  <si>
    <t>UNIDAD EJECUTORA: 37-08-00  MES: NOVIEMBRE 30 DE 2024</t>
  </si>
  <si>
    <t>DESCRIPCION</t>
  </si>
  <si>
    <t>EJECUCION VIGENCIA</t>
  </si>
  <si>
    <t>PORCENTAJES DE AVANCE</t>
  </si>
  <si>
    <t>CONCEPTO</t>
  </si>
  <si>
    <t>FUENTE</t>
  </si>
  <si>
    <t>SIT</t>
  </si>
  <si>
    <t>REC</t>
  </si>
  <si>
    <t>RECURSO</t>
  </si>
  <si>
    <t xml:space="preserve">APROPIACION
VIGENTE </t>
  </si>
  <si>
    <t xml:space="preserve"> CDP
</t>
  </si>
  <si>
    <t xml:space="preserve">APROPIACION
DISPONIBLE </t>
  </si>
  <si>
    <t>COMPROMISOS</t>
  </si>
  <si>
    <t>OBLIGACIONES</t>
  </si>
  <si>
    <t>PAGOS</t>
  </si>
  <si>
    <t>%Compromisos      (compromisos/  apro. Vigente)</t>
  </si>
  <si>
    <t>%Obligaciones      (obligaciones/  apro. Vigente)</t>
  </si>
  <si>
    <t>%Pagos      (pagos   /  apro. Vigente)</t>
  </si>
  <si>
    <t>FUNCIONAMIENTO</t>
  </si>
  <si>
    <t>Nación</t>
  </si>
  <si>
    <t>CSF</t>
  </si>
  <si>
    <t>10</t>
  </si>
  <si>
    <t>RECURSOS CORRIENTES</t>
  </si>
  <si>
    <t>SSF/CSF</t>
  </si>
  <si>
    <t>11</t>
  </si>
  <si>
    <t>OTROS RECURSOS DEL TESORO</t>
  </si>
  <si>
    <t>Propios</t>
  </si>
  <si>
    <t>20</t>
  </si>
  <si>
    <t>INGRESOS CORRIENTES</t>
  </si>
  <si>
    <t>TOTAL FUNCIONAMIENTO</t>
  </si>
  <si>
    <t>GASTOS DE PERSONAL</t>
  </si>
  <si>
    <t>TOTAL GASTOS DE PERSONAL</t>
  </si>
  <si>
    <t>ADQUISICIÓN DE BIENES  Y SERVICIOS</t>
  </si>
  <si>
    <t>TOTAL ADQUISICIÓN DE BIENES  Y SERVICIOS</t>
  </si>
  <si>
    <t>TRANSFERENCIAS CORRIENTES</t>
  </si>
  <si>
    <t>TOTAL TRANSFERENCIAS</t>
  </si>
  <si>
    <t>GASTOS DE COMERCIALIAAACIÓN Y PRODUCCIÓN</t>
  </si>
  <si>
    <t>TOTAL GASTOS DE COMERCIALIAAACIÓN Y PRODUCCIÓN</t>
  </si>
  <si>
    <t>IMPUESTOS</t>
  </si>
  <si>
    <t>CONTRIBUCIONES</t>
  </si>
  <si>
    <t>SSF</t>
  </si>
  <si>
    <t>CUOTA DE AUDITAJE CONTRANAL</t>
  </si>
  <si>
    <t>MULTAS, SANCIONES E INTERESES DE MORA</t>
  </si>
  <si>
    <t>TOTAL GASTOS POR TRIBUTOS, MULTAS, SANCIONES E INTERESES DE MORA</t>
  </si>
  <si>
    <t>OTRAS CUENTAS POR PAGAR</t>
  </si>
  <si>
    <t>TOTAL SERVICIO DE LA DEUDA PÚBLICA</t>
  </si>
  <si>
    <t>INVERSION</t>
  </si>
  <si>
    <t>5. CONVERGENCIA REGIONAL / B. ENTIDADES PÚBLICAS TERRITORIALES Y NACIONALES FORTALECIDAS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</si>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</sst>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26"/>
      <name val="Calibri"/>
      <family val="2"/>
    </font>
    <font>
      <sz val="11"/>
      <name val="Calibri"/>
      <family val="2"/>
    </font>
    <font>
      <sz val="20"/>
      <name val="Calibri"/>
      <family val="2"/>
    </font>
    <font>
      <b/>
      <sz val="8"/>
      <color theme="0"/>
      <name val="Calibri"/>
      <family val="2"/>
    </font>
    <font>
      <sz val="8"/>
      <color rgb="FF000000"/>
      <name val="Calibri"/>
      <family val="2"/>
    </font>
    <font>
      <b/>
      <sz val="8"/>
      <name val="Calibri"/>
      <family val="2"/>
    </font>
    <font>
      <sz val="7"/>
      <color rgb="FF000000"/>
      <name val="Calibri"/>
      <family val="2"/>
    </font>
    <font>
      <b/>
      <sz val="8"/>
      <color rgb="FF000000"/>
      <name val="Calibri"/>
      <family val="2"/>
    </font>
    <font>
      <sz val="6"/>
      <color rgb="FF000000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3" tint="0.39997558519241921"/>
        <bgColor rgb="FFDCDCDC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1" applyFont="1"/>
    <xf numFmtId="4" fontId="6" fillId="6" borderId="2" xfId="1" applyNumberFormat="1" applyFont="1" applyFill="1" applyBorder="1" applyAlignment="1">
      <alignment horizontal="center" vertical="center" wrapText="1" readingOrder="1"/>
    </xf>
    <xf numFmtId="4" fontId="6" fillId="6" borderId="5" xfId="1" applyNumberFormat="1" applyFont="1" applyFill="1" applyBorder="1" applyAlignment="1">
      <alignment horizontal="center" vertical="center" wrapText="1" readingOrder="1"/>
    </xf>
    <xf numFmtId="4" fontId="6" fillId="7" borderId="5" xfId="1" applyNumberFormat="1" applyFont="1" applyFill="1" applyBorder="1" applyAlignment="1">
      <alignment horizontal="center" vertical="center" wrapText="1"/>
    </xf>
    <xf numFmtId="4" fontId="7" fillId="0" borderId="5" xfId="1" applyNumberFormat="1" applyFont="1" applyBorder="1" applyAlignment="1">
      <alignment vertical="center" wrapText="1" readingOrder="1"/>
    </xf>
    <xf numFmtId="4" fontId="7" fillId="0" borderId="5" xfId="1" applyNumberFormat="1" applyFont="1" applyBorder="1" applyAlignment="1">
      <alignment horizontal="center" vertical="center" wrapText="1" readingOrder="1"/>
    </xf>
    <xf numFmtId="164" fontId="7" fillId="2" borderId="5" xfId="2" applyFont="1" applyFill="1" applyBorder="1" applyAlignment="1">
      <alignment horizontal="right" vertical="center" wrapText="1" readingOrder="1"/>
    </xf>
    <xf numFmtId="10" fontId="8" fillId="0" borderId="5" xfId="3" applyNumberFormat="1" applyFont="1" applyFill="1" applyBorder="1" applyAlignment="1">
      <alignment horizontal="center" vertical="center" wrapText="1"/>
    </xf>
    <xf numFmtId="4" fontId="9" fillId="0" borderId="5" xfId="1" applyNumberFormat="1" applyFont="1" applyBorder="1" applyAlignment="1">
      <alignment horizontal="center" vertical="center" wrapText="1" readingOrder="1"/>
    </xf>
    <xf numFmtId="4" fontId="10" fillId="8" borderId="5" xfId="1" applyNumberFormat="1" applyFont="1" applyFill="1" applyBorder="1" applyAlignment="1">
      <alignment vertical="center" wrapText="1" readingOrder="1"/>
    </xf>
    <xf numFmtId="4" fontId="10" fillId="8" borderId="5" xfId="1" applyNumberFormat="1" applyFont="1" applyFill="1" applyBorder="1" applyAlignment="1">
      <alignment horizontal="center" vertical="center" wrapText="1" readingOrder="1"/>
    </xf>
    <xf numFmtId="10" fontId="8" fillId="8" borderId="5" xfId="3" applyNumberFormat="1" applyFont="1" applyFill="1" applyBorder="1" applyAlignment="1">
      <alignment horizontal="center" vertical="center" wrapText="1"/>
    </xf>
    <xf numFmtId="164" fontId="7" fillId="2" borderId="5" xfId="2" applyFont="1" applyFill="1" applyBorder="1" applyAlignment="1">
      <alignment vertical="center" wrapText="1" readingOrder="1"/>
    </xf>
    <xf numFmtId="4" fontId="7" fillId="8" borderId="5" xfId="1" applyNumberFormat="1" applyFont="1" applyFill="1" applyBorder="1" applyAlignment="1">
      <alignment vertical="center" wrapText="1" readingOrder="1"/>
    </xf>
    <xf numFmtId="4" fontId="7" fillId="8" borderId="5" xfId="1" applyNumberFormat="1" applyFont="1" applyFill="1" applyBorder="1" applyAlignment="1">
      <alignment horizontal="center" vertical="center" wrapText="1" readingOrder="1"/>
    </xf>
    <xf numFmtId="164" fontId="7" fillId="8" borderId="5" xfId="2" applyFont="1" applyFill="1" applyBorder="1" applyAlignment="1">
      <alignment vertical="center" wrapText="1" readingOrder="1"/>
    </xf>
    <xf numFmtId="164" fontId="7" fillId="2" borderId="5" xfId="2" applyFont="1" applyFill="1" applyBorder="1" applyAlignment="1">
      <alignment vertical="center" readingOrder="1"/>
    </xf>
    <xf numFmtId="3" fontId="7" fillId="0" borderId="5" xfId="1" applyNumberFormat="1" applyFont="1" applyBorder="1" applyAlignment="1">
      <alignment horizontal="center" vertical="center" wrapText="1" readingOrder="1"/>
    </xf>
    <xf numFmtId="164" fontId="7" fillId="0" borderId="5" xfId="2" applyFont="1" applyFill="1" applyBorder="1" applyAlignment="1">
      <alignment vertical="center" wrapText="1" readingOrder="1"/>
    </xf>
    <xf numFmtId="164" fontId="10" fillId="7" borderId="5" xfId="2" applyFont="1" applyFill="1" applyBorder="1" applyAlignment="1">
      <alignment vertical="top" wrapText="1" readingOrder="1"/>
    </xf>
    <xf numFmtId="10" fontId="8" fillId="7" borderId="5" xfId="3" applyNumberFormat="1" applyFont="1" applyFill="1" applyBorder="1" applyAlignment="1">
      <alignment horizontal="center" vertical="center" wrapText="1"/>
    </xf>
    <xf numFmtId="164" fontId="4" fillId="0" borderId="0" xfId="2" applyFont="1" applyFill="1" applyBorder="1"/>
    <xf numFmtId="164" fontId="4" fillId="0" borderId="0" xfId="1" applyNumberFormat="1" applyFont="1"/>
    <xf numFmtId="4" fontId="4" fillId="0" borderId="0" xfId="1" applyNumberFormat="1" applyFont="1"/>
    <xf numFmtId="9" fontId="4" fillId="0" borderId="0" xfId="1" applyNumberFormat="1" applyFont="1"/>
    <xf numFmtId="164" fontId="11" fillId="0" borderId="0" xfId="4" applyFont="1" applyFill="1" applyBorder="1" applyAlignment="1">
      <alignment horizontal="right" vertical="center" wrapText="1" readingOrder="1"/>
    </xf>
    <xf numFmtId="43" fontId="4" fillId="0" borderId="0" xfId="1" applyNumberFormat="1" applyFont="1"/>
    <xf numFmtId="4" fontId="3" fillId="2" borderId="0" xfId="1" applyNumberFormat="1" applyFont="1" applyFill="1" applyAlignment="1">
      <alignment horizontal="center" vertical="center" wrapText="1"/>
    </xf>
    <xf numFmtId="4" fontId="5" fillId="2" borderId="1" xfId="1" applyNumberFormat="1" applyFont="1" applyFill="1" applyBorder="1" applyAlignment="1">
      <alignment horizontal="center" vertical="top" wrapText="1"/>
    </xf>
    <xf numFmtId="4" fontId="6" fillId="3" borderId="2" xfId="1" applyNumberFormat="1" applyFont="1" applyFill="1" applyBorder="1" applyAlignment="1">
      <alignment horizontal="center" vertical="center" wrapText="1"/>
    </xf>
    <xf numFmtId="4" fontId="6" fillId="3" borderId="3" xfId="1" applyNumberFormat="1" applyFont="1" applyFill="1" applyBorder="1" applyAlignment="1">
      <alignment horizontal="center" vertical="center" wrapText="1"/>
    </xf>
    <xf numFmtId="4" fontId="6" fillId="3" borderId="4" xfId="1" applyNumberFormat="1" applyFont="1" applyFill="1" applyBorder="1" applyAlignment="1">
      <alignment horizontal="center" vertical="center" wrapText="1"/>
    </xf>
    <xf numFmtId="4" fontId="6" fillId="4" borderId="2" xfId="1" applyNumberFormat="1" applyFont="1" applyFill="1" applyBorder="1" applyAlignment="1">
      <alignment horizontal="center" vertical="center" wrapText="1" readingOrder="1"/>
    </xf>
    <xf numFmtId="4" fontId="6" fillId="4" borderId="3" xfId="1" applyNumberFormat="1" applyFont="1" applyFill="1" applyBorder="1" applyAlignment="1">
      <alignment horizontal="center" vertical="center" wrapText="1" readingOrder="1"/>
    </xf>
    <xf numFmtId="4" fontId="6" fillId="4" borderId="4" xfId="1" applyNumberFormat="1" applyFont="1" applyFill="1" applyBorder="1" applyAlignment="1">
      <alignment horizontal="center" vertical="center" wrapText="1" readingOrder="1"/>
    </xf>
    <xf numFmtId="4" fontId="6" fillId="5" borderId="2" xfId="1" applyNumberFormat="1" applyFont="1" applyFill="1" applyBorder="1" applyAlignment="1">
      <alignment horizontal="center" vertical="center" wrapText="1"/>
    </xf>
    <xf numFmtId="4" fontId="6" fillId="5" borderId="3" xfId="1" applyNumberFormat="1" applyFont="1" applyFill="1" applyBorder="1" applyAlignment="1">
      <alignment horizontal="center" vertical="center" wrapText="1"/>
    </xf>
    <xf numFmtId="4" fontId="6" fillId="5" borderId="4" xfId="1" applyNumberFormat="1" applyFont="1" applyFill="1" applyBorder="1" applyAlignment="1">
      <alignment horizontal="center" vertical="center" wrapText="1"/>
    </xf>
    <xf numFmtId="4" fontId="10" fillId="7" borderId="2" xfId="1" applyNumberFormat="1" applyFont="1" applyFill="1" applyBorder="1" applyAlignment="1">
      <alignment horizontal="center" vertical="top" wrapText="1" readingOrder="1"/>
    </xf>
    <xf numFmtId="4" fontId="10" fillId="7" borderId="3" xfId="1" applyNumberFormat="1" applyFont="1" applyFill="1" applyBorder="1" applyAlignment="1">
      <alignment horizontal="center" vertical="top" wrapText="1" readingOrder="1"/>
    </xf>
    <xf numFmtId="4" fontId="10" fillId="7" borderId="4" xfId="1" applyNumberFormat="1" applyFont="1" applyFill="1" applyBorder="1" applyAlignment="1">
      <alignment horizontal="center" vertical="top" wrapText="1" readingOrder="1"/>
    </xf>
  </cellXfs>
  <cellStyles count="5">
    <cellStyle name="Millares 2" xfId="4" xr:uid="{4F714A4D-C3B7-4C83-BD02-C8430D188D7A}"/>
    <cellStyle name="Millares 4 7 2 7 5 2 2 2" xfId="2" xr:uid="{379527A8-4B4D-4F22-827D-23F88CAA2378}"/>
    <cellStyle name="Normal" xfId="0" builtinId="0"/>
    <cellStyle name="Normal 2 4" xfId="1" xr:uid="{546854D1-B3A6-465D-8508-84DAADE1D86D}"/>
    <cellStyle name="Porcentaje 2" xfId="3" xr:uid="{B78D5783-D8C4-44C4-BC07-F270F5F62F0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Avantel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nproteccion-my.sharepoint.com/personal/vanessa_pinzon_unp_gov_co/Documents/VANESSA%20ANDREA%20PINZON%20AREDONDO/REPORTES/2024/AGREGADA/NOVIEMBRE/E.P.%20AGREGADA%20A%2030%20DE%20NOVIEMBRE%20DE%202024.xlsx" TargetMode="External"/><Relationship Id="rId1" Type="http://schemas.openxmlformats.org/officeDocument/2006/relationships/externalLinkPath" Target="/personal/vanessa_pinzon_unp_gov_co/Documents/VANESSA%20ANDREA%20PINZON%20AREDONDO/REPORTES/2024/AGREGADA/NOVIEMBRE/E.P.%20AGREGADA%20A%2030%20DE%20NOVIEMBRE%20DE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vantel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_EPG034_EjecucionPresupuesta"/>
      <sheetName val="EJECUCION A 30 NOVIEMBRE 2024"/>
    </sheetNames>
    <sheetDataSet>
      <sheetData sheetId="0">
        <row r="5">
          <cell r="T5">
            <v>82518800000</v>
          </cell>
          <cell r="V5">
            <v>82518800000</v>
          </cell>
          <cell r="W5">
            <v>0</v>
          </cell>
          <cell r="X5">
            <v>69553641812.190002</v>
          </cell>
          <cell r="Y5">
            <v>69519361219.190002</v>
          </cell>
          <cell r="AA5">
            <v>69519361219.190002</v>
          </cell>
        </row>
        <row r="6">
          <cell r="T6">
            <v>34763600000</v>
          </cell>
          <cell r="V6">
            <v>34763600000</v>
          </cell>
          <cell r="W6">
            <v>0</v>
          </cell>
          <cell r="X6">
            <v>31058777563.169998</v>
          </cell>
          <cell r="Y6">
            <v>31054907203.169998</v>
          </cell>
          <cell r="AA6">
            <v>31051209729.169998</v>
          </cell>
        </row>
        <row r="7">
          <cell r="T7">
            <v>7967500000</v>
          </cell>
          <cell r="V7">
            <v>7967500000</v>
          </cell>
          <cell r="W7">
            <v>0</v>
          </cell>
          <cell r="X7">
            <v>6800963982.71</v>
          </cell>
          <cell r="Y7">
            <v>6795507006.71</v>
          </cell>
          <cell r="AA7">
            <v>6795507006.71</v>
          </cell>
        </row>
        <row r="8">
          <cell r="T8">
            <v>2275815700000</v>
          </cell>
          <cell r="V8">
            <v>2163969925491.8701</v>
          </cell>
          <cell r="W8">
            <v>111845774508.13</v>
          </cell>
          <cell r="X8">
            <v>2068981411198.28</v>
          </cell>
          <cell r="Y8">
            <v>1722280317760.3101</v>
          </cell>
          <cell r="AA8">
            <v>1722278397262.3101</v>
          </cell>
        </row>
        <row r="9">
          <cell r="T9">
            <v>31000000000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AA9">
            <v>0</v>
          </cell>
        </row>
        <row r="10">
          <cell r="T10">
            <v>358300000</v>
          </cell>
          <cell r="V10">
            <v>358300000</v>
          </cell>
          <cell r="W10">
            <v>0</v>
          </cell>
          <cell r="X10">
            <v>221034691</v>
          </cell>
          <cell r="Y10">
            <v>164284379</v>
          </cell>
          <cell r="AA10">
            <v>164284379</v>
          </cell>
        </row>
        <row r="11">
          <cell r="T11">
            <v>44365200000</v>
          </cell>
          <cell r="V11">
            <v>44365200000</v>
          </cell>
          <cell r="W11">
            <v>0</v>
          </cell>
          <cell r="X11">
            <v>43677345023.290001</v>
          </cell>
          <cell r="Y11">
            <v>38777119582</v>
          </cell>
          <cell r="AA11">
            <v>38777119582</v>
          </cell>
        </row>
        <row r="12">
          <cell r="T12">
            <v>8470300000</v>
          </cell>
          <cell r="V12">
            <v>8470300000</v>
          </cell>
          <cell r="W12">
            <v>0</v>
          </cell>
          <cell r="X12">
            <v>7506169032.4399996</v>
          </cell>
          <cell r="Y12">
            <v>7358561060.4399996</v>
          </cell>
          <cell r="AA12">
            <v>5857563895</v>
          </cell>
        </row>
        <row r="13">
          <cell r="T13">
            <v>28872300000</v>
          </cell>
          <cell r="V13">
            <v>28872300000</v>
          </cell>
          <cell r="W13">
            <v>0</v>
          </cell>
          <cell r="X13">
            <v>23647307400</v>
          </cell>
          <cell r="Y13">
            <v>23573207400</v>
          </cell>
          <cell r="AA13">
            <v>23573207400</v>
          </cell>
        </row>
        <row r="14">
          <cell r="T14">
            <v>215486029759.5</v>
          </cell>
          <cell r="V14">
            <v>213470300306</v>
          </cell>
          <cell r="W14">
            <v>2015729453.5</v>
          </cell>
          <cell r="X14">
            <v>213148461558</v>
          </cell>
          <cell r="Y14">
            <v>118271892340</v>
          </cell>
          <cell r="AA14">
            <v>118256692340</v>
          </cell>
        </row>
        <row r="15">
          <cell r="T15">
            <v>2485000000</v>
          </cell>
          <cell r="V15">
            <v>2485000000</v>
          </cell>
          <cell r="W15">
            <v>0</v>
          </cell>
          <cell r="X15">
            <v>2150562000</v>
          </cell>
          <cell r="Y15">
            <v>2150562000</v>
          </cell>
          <cell r="AA15">
            <v>2150562000</v>
          </cell>
        </row>
        <row r="16">
          <cell r="T16">
            <v>42100000</v>
          </cell>
          <cell r="V16">
            <v>37100000</v>
          </cell>
          <cell r="W16">
            <v>5000000</v>
          </cell>
          <cell r="X16">
            <v>5165707</v>
          </cell>
          <cell r="Y16">
            <v>5165707</v>
          </cell>
          <cell r="AA16">
            <v>5165707</v>
          </cell>
        </row>
        <row r="17">
          <cell r="T17">
            <v>3380100000</v>
          </cell>
          <cell r="V17">
            <v>3380100000</v>
          </cell>
          <cell r="W17">
            <v>0</v>
          </cell>
          <cell r="X17">
            <v>3380100000</v>
          </cell>
          <cell r="Y17">
            <v>3380100000</v>
          </cell>
          <cell r="AA17">
            <v>3380100000</v>
          </cell>
        </row>
        <row r="18">
          <cell r="T18">
            <v>27400000</v>
          </cell>
          <cell r="V18">
            <v>17649000</v>
          </cell>
          <cell r="W18">
            <v>9751000</v>
          </cell>
          <cell r="X18">
            <v>17649000</v>
          </cell>
          <cell r="Y18">
            <v>17649000</v>
          </cell>
          <cell r="AA18">
            <v>17649000</v>
          </cell>
        </row>
        <row r="19">
          <cell r="T19">
            <v>3610711702</v>
          </cell>
          <cell r="V19">
            <v>3610711702</v>
          </cell>
          <cell r="W19">
            <v>0</v>
          </cell>
          <cell r="X19">
            <v>3610711702</v>
          </cell>
          <cell r="Y19">
            <v>3610711702</v>
          </cell>
          <cell r="AA19">
            <v>3610711702</v>
          </cell>
        </row>
        <row r="21">
          <cell r="T21">
            <v>4403313940</v>
          </cell>
          <cell r="V21">
            <v>0</v>
          </cell>
          <cell r="W21">
            <v>4403313940</v>
          </cell>
          <cell r="X21">
            <v>0</v>
          </cell>
          <cell r="Y21">
            <v>0</v>
          </cell>
          <cell r="AA21">
            <v>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9298AD-7035-4086-859D-6E10088E5BF9}">
  <sheetPr>
    <pageSetUpPr fitToPage="1"/>
  </sheetPr>
  <dimension ref="A1:N30"/>
  <sheetViews>
    <sheetView tabSelected="1" topLeftCell="A8" zoomScaleNormal="100" workbookViewId="0">
      <selection activeCell="A4" sqref="A4:XFD25"/>
    </sheetView>
  </sheetViews>
  <sheetFormatPr baseColWidth="10" defaultRowHeight="15" x14ac:dyDescent="0.25"/>
  <cols>
    <col min="1" max="1" width="37.28515625" style="1" customWidth="1"/>
    <col min="2" max="2" width="6.140625" style="1" bestFit="1" customWidth="1"/>
    <col min="3" max="3" width="5.5703125" style="1" customWidth="1"/>
    <col min="4" max="4" width="4.85546875" style="1" bestFit="1" customWidth="1"/>
    <col min="5" max="5" width="20.5703125" style="1" bestFit="1" customWidth="1"/>
    <col min="6" max="6" width="17.28515625" style="1" bestFit="1" customWidth="1"/>
    <col min="7" max="7" width="16.7109375" style="1" bestFit="1" customWidth="1"/>
    <col min="8" max="8" width="17.5703125" style="1" bestFit="1" customWidth="1"/>
    <col min="9" max="9" width="18.85546875" style="1" bestFit="1" customWidth="1"/>
    <col min="10" max="10" width="17.85546875" style="1" bestFit="1" customWidth="1"/>
    <col min="11" max="11" width="16.7109375" style="1" bestFit="1" customWidth="1"/>
    <col min="12" max="13" width="10.5703125" style="1" bestFit="1" customWidth="1"/>
    <col min="14" max="14" width="10.42578125" style="1" bestFit="1" customWidth="1"/>
    <col min="15" max="15" width="13.140625" style="1" bestFit="1" customWidth="1"/>
    <col min="16" max="16384" width="11.42578125" style="1"/>
  </cols>
  <sheetData>
    <row r="1" spans="1:14" ht="33.75" x14ac:dyDescent="0.25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ht="26.25" x14ac:dyDescent="0.25">
      <c r="A2" s="29" t="s">
        <v>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1:14" ht="15" customHeight="1" x14ac:dyDescent="0.25">
      <c r="A3" s="30" t="s">
        <v>2</v>
      </c>
      <c r="B3" s="31"/>
      <c r="C3" s="31"/>
      <c r="D3" s="31"/>
      <c r="E3" s="32"/>
      <c r="F3" s="33" t="s">
        <v>3</v>
      </c>
      <c r="G3" s="34"/>
      <c r="H3" s="34"/>
      <c r="I3" s="34"/>
      <c r="J3" s="34"/>
      <c r="K3" s="35"/>
      <c r="L3" s="36" t="s">
        <v>4</v>
      </c>
      <c r="M3" s="37"/>
      <c r="N3" s="38"/>
    </row>
    <row r="4" spans="1:14" ht="56.25" x14ac:dyDescent="0.25">
      <c r="A4" s="2" t="s">
        <v>5</v>
      </c>
      <c r="B4" s="2" t="s">
        <v>6</v>
      </c>
      <c r="C4" s="2" t="s">
        <v>7</v>
      </c>
      <c r="D4" s="3" t="s">
        <v>8</v>
      </c>
      <c r="E4" s="2" t="s">
        <v>9</v>
      </c>
      <c r="F4" s="3" t="s">
        <v>10</v>
      </c>
      <c r="G4" s="3" t="s">
        <v>11</v>
      </c>
      <c r="H4" s="3" t="s">
        <v>12</v>
      </c>
      <c r="I4" s="2" t="s">
        <v>13</v>
      </c>
      <c r="J4" s="2" t="s">
        <v>14</v>
      </c>
      <c r="K4" s="3" t="s">
        <v>15</v>
      </c>
      <c r="L4" s="4" t="s">
        <v>16</v>
      </c>
      <c r="M4" s="4" t="s">
        <v>17</v>
      </c>
      <c r="N4" s="4" t="s">
        <v>18</v>
      </c>
    </row>
    <row r="5" spans="1:14" x14ac:dyDescent="0.25">
      <c r="A5" s="5" t="s">
        <v>19</v>
      </c>
      <c r="B5" s="6" t="s">
        <v>20</v>
      </c>
      <c r="C5" s="6" t="s">
        <v>21</v>
      </c>
      <c r="D5" s="6" t="s">
        <v>22</v>
      </c>
      <c r="E5" s="5" t="s">
        <v>23</v>
      </c>
      <c r="F5" s="7">
        <f t="shared" ref="F5:K5" si="0">F9+F11+F13+F14+F18+F20</f>
        <v>2516686200000</v>
      </c>
      <c r="G5" s="7">
        <f t="shared" si="0"/>
        <v>2373825674491.8701</v>
      </c>
      <c r="H5" s="7">
        <f t="shared" si="0"/>
        <v>111860525508.13</v>
      </c>
      <c r="I5" s="7">
        <f t="shared" si="0"/>
        <v>2253620027410.0801</v>
      </c>
      <c r="J5" s="7">
        <f t="shared" si="0"/>
        <v>1901696642317.8201</v>
      </c>
      <c r="K5" s="7">
        <f t="shared" si="0"/>
        <v>1900190027180.3801</v>
      </c>
      <c r="L5" s="8">
        <f t="shared" ref="L5:L26" si="1">+I5/F5</f>
        <v>0.89547120630696031</v>
      </c>
      <c r="M5" s="8">
        <f t="shared" ref="M5:M26" si="2">+J5/F5</f>
        <v>0.75563518499756543</v>
      </c>
      <c r="N5" s="8">
        <f t="shared" ref="N5:N26" si="3">+K5/F5</f>
        <v>0.75503653462254461</v>
      </c>
    </row>
    <row r="6" spans="1:14" ht="18" x14ac:dyDescent="0.25">
      <c r="A6" s="5" t="s">
        <v>19</v>
      </c>
      <c r="B6" s="6" t="s">
        <v>20</v>
      </c>
      <c r="C6" s="9" t="s">
        <v>24</v>
      </c>
      <c r="D6" s="6" t="s">
        <v>25</v>
      </c>
      <c r="E6" s="5" t="s">
        <v>26</v>
      </c>
      <c r="F6" s="7">
        <f t="shared" ref="F6:K6" si="4">F19</f>
        <v>3380100000</v>
      </c>
      <c r="G6" s="7">
        <f t="shared" si="4"/>
        <v>3380100000</v>
      </c>
      <c r="H6" s="7">
        <f t="shared" si="4"/>
        <v>0</v>
      </c>
      <c r="I6" s="7">
        <f t="shared" si="4"/>
        <v>3380100000</v>
      </c>
      <c r="J6" s="7">
        <f t="shared" si="4"/>
        <v>3380100000</v>
      </c>
      <c r="K6" s="7">
        <f t="shared" si="4"/>
        <v>3380100000</v>
      </c>
      <c r="L6" s="8">
        <f t="shared" si="1"/>
        <v>1</v>
      </c>
      <c r="M6" s="8">
        <f t="shared" si="2"/>
        <v>1</v>
      </c>
      <c r="N6" s="8">
        <f t="shared" si="3"/>
        <v>1</v>
      </c>
    </row>
    <row r="7" spans="1:14" x14ac:dyDescent="0.25">
      <c r="A7" s="5" t="s">
        <v>19</v>
      </c>
      <c r="B7" s="6" t="s">
        <v>27</v>
      </c>
      <c r="C7" s="6" t="s">
        <v>21</v>
      </c>
      <c r="D7" s="6" t="s">
        <v>28</v>
      </c>
      <c r="E7" s="5" t="s">
        <v>29</v>
      </c>
      <c r="F7" s="7">
        <f t="shared" ref="F7:K7" si="5">+F16</f>
        <v>215486029759.5</v>
      </c>
      <c r="G7" s="7">
        <f t="shared" si="5"/>
        <v>213470300306</v>
      </c>
      <c r="H7" s="7">
        <f t="shared" si="5"/>
        <v>2015729453.5</v>
      </c>
      <c r="I7" s="7">
        <f t="shared" si="5"/>
        <v>213148461558</v>
      </c>
      <c r="J7" s="7">
        <f t="shared" si="5"/>
        <v>118271892340</v>
      </c>
      <c r="K7" s="7">
        <f t="shared" si="5"/>
        <v>118256692340</v>
      </c>
      <c r="L7" s="8">
        <f t="shared" si="1"/>
        <v>0.98915211253319335</v>
      </c>
      <c r="M7" s="8">
        <f t="shared" si="2"/>
        <v>0.54886106756897923</v>
      </c>
      <c r="N7" s="8">
        <f t="shared" si="3"/>
        <v>0.5487905293534997</v>
      </c>
    </row>
    <row r="8" spans="1:14" x14ac:dyDescent="0.25">
      <c r="A8" s="10" t="s">
        <v>30</v>
      </c>
      <c r="B8" s="11"/>
      <c r="C8" s="11"/>
      <c r="D8" s="11"/>
      <c r="E8" s="10"/>
      <c r="F8" s="10">
        <f t="shared" ref="F8:K8" si="6">SUM(F5:F7)</f>
        <v>2735552329759.5</v>
      </c>
      <c r="G8" s="10">
        <f t="shared" si="6"/>
        <v>2590676074797.8701</v>
      </c>
      <c r="H8" s="10">
        <f t="shared" si="6"/>
        <v>113876254961.63</v>
      </c>
      <c r="I8" s="10">
        <f t="shared" si="6"/>
        <v>2470148588968.0801</v>
      </c>
      <c r="J8" s="10">
        <f t="shared" si="6"/>
        <v>2023348634657.8201</v>
      </c>
      <c r="K8" s="10">
        <f t="shared" si="6"/>
        <v>2021826819520.3801</v>
      </c>
      <c r="L8" s="12">
        <f t="shared" si="1"/>
        <v>0.90297983412558103</v>
      </c>
      <c r="M8" s="12">
        <f t="shared" si="2"/>
        <v>0.73964903271863403</v>
      </c>
      <c r="N8" s="12">
        <f t="shared" si="3"/>
        <v>0.73909272271100435</v>
      </c>
    </row>
    <row r="9" spans="1:14" x14ac:dyDescent="0.25">
      <c r="A9" s="5" t="s">
        <v>31</v>
      </c>
      <c r="B9" s="6" t="s">
        <v>20</v>
      </c>
      <c r="C9" s="6" t="s">
        <v>21</v>
      </c>
      <c r="D9" s="6" t="s">
        <v>22</v>
      </c>
      <c r="E9" s="5" t="s">
        <v>23</v>
      </c>
      <c r="F9" s="13">
        <f>SUM([2]REP_EPG034_EjecucionPresupuesta!T5:T7)</f>
        <v>125249900000</v>
      </c>
      <c r="G9" s="13">
        <f>SUM([2]REP_EPG034_EjecucionPresupuesta!V5:V7)</f>
        <v>125249900000</v>
      </c>
      <c r="H9" s="13">
        <f>SUM([2]REP_EPG034_EjecucionPresupuesta!W5:W7)</f>
        <v>0</v>
      </c>
      <c r="I9" s="13">
        <f>SUM([2]REP_EPG034_EjecucionPresupuesta!X5:X7)</f>
        <v>107413383358.07001</v>
      </c>
      <c r="J9" s="13">
        <f>SUM([2]REP_EPG034_EjecucionPresupuesta!Y5:Y7)</f>
        <v>107369775429.07001</v>
      </c>
      <c r="K9" s="13">
        <f>SUM([2]REP_EPG034_EjecucionPresupuesta!AA5:AA7)</f>
        <v>107366077955.07001</v>
      </c>
      <c r="L9" s="8">
        <f t="shared" si="1"/>
        <v>0.8575925678030083</v>
      </c>
      <c r="M9" s="8">
        <f t="shared" si="2"/>
        <v>0.85724440042722594</v>
      </c>
      <c r="N9" s="8">
        <f t="shared" si="3"/>
        <v>0.85721487965315746</v>
      </c>
    </row>
    <row r="10" spans="1:14" x14ac:dyDescent="0.25">
      <c r="A10" s="14" t="s">
        <v>32</v>
      </c>
      <c r="B10" s="15"/>
      <c r="C10" s="15"/>
      <c r="D10" s="15"/>
      <c r="E10" s="14"/>
      <c r="F10" s="14">
        <f t="shared" ref="F10:K10" si="7">SUM(F9)</f>
        <v>125249900000</v>
      </c>
      <c r="G10" s="14">
        <f t="shared" si="7"/>
        <v>125249900000</v>
      </c>
      <c r="H10" s="14">
        <f t="shared" si="7"/>
        <v>0</v>
      </c>
      <c r="I10" s="14">
        <f t="shared" si="7"/>
        <v>107413383358.07001</v>
      </c>
      <c r="J10" s="14">
        <f t="shared" si="7"/>
        <v>107369775429.07001</v>
      </c>
      <c r="K10" s="14">
        <f t="shared" si="7"/>
        <v>107366077955.07001</v>
      </c>
      <c r="L10" s="12">
        <f t="shared" si="1"/>
        <v>0.8575925678030083</v>
      </c>
      <c r="M10" s="12">
        <f t="shared" si="2"/>
        <v>0.85724440042722594</v>
      </c>
      <c r="N10" s="12">
        <f t="shared" si="3"/>
        <v>0.85721487965315746</v>
      </c>
    </row>
    <row r="11" spans="1:14" x14ac:dyDescent="0.25">
      <c r="A11" s="5" t="s">
        <v>33</v>
      </c>
      <c r="B11" s="6" t="s">
        <v>20</v>
      </c>
      <c r="C11" s="6" t="s">
        <v>21</v>
      </c>
      <c r="D11" s="6" t="s">
        <v>22</v>
      </c>
      <c r="E11" s="5" t="s">
        <v>23</v>
      </c>
      <c r="F11" s="13">
        <f>SUM([2]REP_EPG034_EjecucionPresupuesta!T8)</f>
        <v>2275815700000</v>
      </c>
      <c r="G11" s="13">
        <f>SUM([2]REP_EPG034_EjecucionPresupuesta!V8)</f>
        <v>2163969925491.8701</v>
      </c>
      <c r="H11" s="13">
        <f>SUM([2]REP_EPG034_EjecucionPresupuesta!W8)</f>
        <v>111845774508.13</v>
      </c>
      <c r="I11" s="13">
        <f>SUM([2]REP_EPG034_EjecucionPresupuesta!X8)</f>
        <v>2068981411198.28</v>
      </c>
      <c r="J11" s="13">
        <f>SUM([2]REP_EPG034_EjecucionPresupuesta!Y8)</f>
        <v>1722280317760.3101</v>
      </c>
      <c r="K11" s="13">
        <f>SUM([2]REP_EPG034_EjecucionPresupuesta!AA8)</f>
        <v>1722278397262.3101</v>
      </c>
      <c r="L11" s="8">
        <f t="shared" si="1"/>
        <v>0.90911641535748255</v>
      </c>
      <c r="M11" s="8">
        <f t="shared" si="2"/>
        <v>0.75677495227768665</v>
      </c>
      <c r="N11" s="8">
        <f t="shared" si="3"/>
        <v>0.75677410840531156</v>
      </c>
    </row>
    <row r="12" spans="1:14" x14ac:dyDescent="0.25">
      <c r="A12" s="14" t="s">
        <v>34</v>
      </c>
      <c r="B12" s="15"/>
      <c r="C12" s="15"/>
      <c r="D12" s="15"/>
      <c r="E12" s="14"/>
      <c r="F12" s="14">
        <f t="shared" ref="F12:K12" si="8">SUM(F11:F11)</f>
        <v>2275815700000</v>
      </c>
      <c r="G12" s="14">
        <f t="shared" si="8"/>
        <v>2163969925491.8701</v>
      </c>
      <c r="H12" s="14">
        <f t="shared" si="8"/>
        <v>111845774508.13</v>
      </c>
      <c r="I12" s="14">
        <f t="shared" si="8"/>
        <v>2068981411198.28</v>
      </c>
      <c r="J12" s="14">
        <f t="shared" si="8"/>
        <v>1722280317760.3101</v>
      </c>
      <c r="K12" s="14">
        <f t="shared" si="8"/>
        <v>1722278397262.3101</v>
      </c>
      <c r="L12" s="12">
        <f t="shared" si="1"/>
        <v>0.90911641535748255</v>
      </c>
      <c r="M12" s="12">
        <f t="shared" si="2"/>
        <v>0.75677495227768665</v>
      </c>
      <c r="N12" s="12">
        <f t="shared" si="3"/>
        <v>0.75677410840531156</v>
      </c>
    </row>
    <row r="13" spans="1:14" x14ac:dyDescent="0.25">
      <c r="A13" s="5" t="s">
        <v>35</v>
      </c>
      <c r="B13" s="6" t="s">
        <v>20</v>
      </c>
      <c r="C13" s="6" t="s">
        <v>21</v>
      </c>
      <c r="D13" s="6" t="s">
        <v>22</v>
      </c>
      <c r="E13" s="5" t="s">
        <v>23</v>
      </c>
      <c r="F13" s="13">
        <f>SUM([2]REP_EPG034_EjecucionPresupuesta!T12)</f>
        <v>8470300000</v>
      </c>
      <c r="G13" s="13">
        <f>SUM([2]REP_EPG034_EjecucionPresupuesta!V12)</f>
        <v>8470300000</v>
      </c>
      <c r="H13" s="13">
        <f>SUM([2]REP_EPG034_EjecucionPresupuesta!W12)</f>
        <v>0</v>
      </c>
      <c r="I13" s="13">
        <f>SUM([2]REP_EPG034_EjecucionPresupuesta!X12)</f>
        <v>7506169032.4399996</v>
      </c>
      <c r="J13" s="13">
        <f>SUM([2]REP_EPG034_EjecucionPresupuesta!Y12)</f>
        <v>7358561060.4399996</v>
      </c>
      <c r="K13" s="13">
        <f>SUM([2]REP_EPG034_EjecucionPresupuesta!AA12)</f>
        <v>5857563895</v>
      </c>
      <c r="L13" s="8">
        <f t="shared" si="1"/>
        <v>0.88617510978831915</v>
      </c>
      <c r="M13" s="8">
        <f t="shared" si="2"/>
        <v>0.86874857566319963</v>
      </c>
      <c r="N13" s="8">
        <f t="shared" si="3"/>
        <v>0.69154149144658394</v>
      </c>
    </row>
    <row r="14" spans="1:14" x14ac:dyDescent="0.25">
      <c r="A14" s="5" t="s">
        <v>35</v>
      </c>
      <c r="B14" s="6" t="s">
        <v>20</v>
      </c>
      <c r="C14" s="6" t="s">
        <v>21</v>
      </c>
      <c r="D14" s="6" t="s">
        <v>22</v>
      </c>
      <c r="E14" s="5" t="s">
        <v>23</v>
      </c>
      <c r="F14" s="13">
        <f>[2]REP_EPG034_EjecucionPresupuesta!T9+[2]REP_EPG034_EjecucionPresupuesta!T10+[2]REP_EPG034_EjecucionPresupuesta!T11+[2]REP_EPG034_EjecucionPresupuesta!T13</f>
        <v>104595800000</v>
      </c>
      <c r="G14" s="13">
        <f>[2]REP_EPG034_EjecucionPresupuesta!V9+[2]REP_EPG034_EjecucionPresupuesta!V10+[2]REP_EPG034_EjecucionPresupuesta!V11+[2]REP_EPG034_EjecucionPresupuesta!V13</f>
        <v>73595800000</v>
      </c>
      <c r="H14" s="13">
        <f>[2]REP_EPG034_EjecucionPresupuesta!W9+[2]REP_EPG034_EjecucionPresupuesta!W10+[2]REP_EPG034_EjecucionPresupuesta!W11+[2]REP_EPG034_EjecucionPresupuesta!W13</f>
        <v>0</v>
      </c>
      <c r="I14" s="13">
        <f>[2]REP_EPG034_EjecucionPresupuesta!X9+[2]REP_EPG034_EjecucionPresupuesta!X10+[2]REP_EPG034_EjecucionPresupuesta!X11+[2]REP_EPG034_EjecucionPresupuesta!X13</f>
        <v>67545687114.290001</v>
      </c>
      <c r="J14" s="13">
        <f>[2]REP_EPG034_EjecucionPresupuesta!Y9+[2]REP_EPG034_EjecucionPresupuesta!Y10+[2]REP_EPG034_EjecucionPresupuesta!Y11+[2]REP_EPG034_EjecucionPresupuesta!Y13</f>
        <v>62514611361</v>
      </c>
      <c r="K14" s="13">
        <f>[2]REP_EPG034_EjecucionPresupuesta!AA9+[2]REP_EPG034_EjecucionPresupuesta!AA10+[2]REP_EPG034_EjecucionPresupuesta!AA11+[2]REP_EPG034_EjecucionPresupuesta!AA13</f>
        <v>62514611361</v>
      </c>
      <c r="L14" s="8">
        <f t="shared" si="1"/>
        <v>0.64577819677549197</v>
      </c>
      <c r="M14" s="8">
        <f t="shared" si="2"/>
        <v>0.5976780268519386</v>
      </c>
      <c r="N14" s="8">
        <f t="shared" si="3"/>
        <v>0.5976780268519386</v>
      </c>
    </row>
    <row r="15" spans="1:14" x14ac:dyDescent="0.25">
      <c r="A15" s="14" t="s">
        <v>36</v>
      </c>
      <c r="B15" s="15"/>
      <c r="C15" s="15"/>
      <c r="D15" s="15"/>
      <c r="E15" s="14"/>
      <c r="F15" s="16">
        <f t="shared" ref="F15:K15" si="9">SUM(F13:F14)</f>
        <v>113066100000</v>
      </c>
      <c r="G15" s="16">
        <f t="shared" si="9"/>
        <v>82066100000</v>
      </c>
      <c r="H15" s="16">
        <f t="shared" si="9"/>
        <v>0</v>
      </c>
      <c r="I15" s="16">
        <f t="shared" si="9"/>
        <v>75051856146.729996</v>
      </c>
      <c r="J15" s="16">
        <f t="shared" si="9"/>
        <v>69873172421.440002</v>
      </c>
      <c r="K15" s="16">
        <f t="shared" si="9"/>
        <v>68372175256</v>
      </c>
      <c r="L15" s="12">
        <f t="shared" si="1"/>
        <v>0.66378743183615596</v>
      </c>
      <c r="M15" s="12">
        <f t="shared" si="2"/>
        <v>0.61798516461998776</v>
      </c>
      <c r="N15" s="12">
        <f t="shared" si="3"/>
        <v>0.6047097693826885</v>
      </c>
    </row>
    <row r="16" spans="1:14" x14ac:dyDescent="0.25">
      <c r="A16" s="5" t="s">
        <v>37</v>
      </c>
      <c r="B16" s="6" t="s">
        <v>27</v>
      </c>
      <c r="C16" s="6" t="s">
        <v>21</v>
      </c>
      <c r="D16" s="6" t="s">
        <v>28</v>
      </c>
      <c r="E16" s="5" t="s">
        <v>29</v>
      </c>
      <c r="F16" s="17">
        <f>SUM([2]REP_EPG034_EjecucionPresupuesta!T14)</f>
        <v>215486029759.5</v>
      </c>
      <c r="G16" s="17">
        <f>SUM([2]REP_EPG034_EjecucionPresupuesta!V14)</f>
        <v>213470300306</v>
      </c>
      <c r="H16" s="17">
        <f>SUM([2]REP_EPG034_EjecucionPresupuesta!W14)</f>
        <v>2015729453.5</v>
      </c>
      <c r="I16" s="17">
        <f>SUM([2]REP_EPG034_EjecucionPresupuesta!X14)</f>
        <v>213148461558</v>
      </c>
      <c r="J16" s="17">
        <f>SUM([2]REP_EPG034_EjecucionPresupuesta!Y14)</f>
        <v>118271892340</v>
      </c>
      <c r="K16" s="17">
        <f>SUM([2]REP_EPG034_EjecucionPresupuesta!AA14)</f>
        <v>118256692340</v>
      </c>
      <c r="L16" s="8">
        <f t="shared" si="1"/>
        <v>0.98915211253319335</v>
      </c>
      <c r="M16" s="8">
        <f t="shared" si="2"/>
        <v>0.54886106756897923</v>
      </c>
      <c r="N16" s="8">
        <f t="shared" si="3"/>
        <v>0.5487905293534997</v>
      </c>
    </row>
    <row r="17" spans="1:14" x14ac:dyDescent="0.25">
      <c r="A17" s="14" t="s">
        <v>38</v>
      </c>
      <c r="B17" s="15"/>
      <c r="C17" s="15"/>
      <c r="D17" s="15"/>
      <c r="E17" s="14"/>
      <c r="F17" s="16">
        <f t="shared" ref="F17:K17" si="10">SUM(F16)</f>
        <v>215486029759.5</v>
      </c>
      <c r="G17" s="16">
        <f t="shared" si="10"/>
        <v>213470300306</v>
      </c>
      <c r="H17" s="16">
        <f t="shared" si="10"/>
        <v>2015729453.5</v>
      </c>
      <c r="I17" s="16">
        <f t="shared" si="10"/>
        <v>213148461558</v>
      </c>
      <c r="J17" s="16">
        <f t="shared" si="10"/>
        <v>118271892340</v>
      </c>
      <c r="K17" s="16">
        <f t="shared" si="10"/>
        <v>118256692340</v>
      </c>
      <c r="L17" s="12">
        <f t="shared" si="1"/>
        <v>0.98915211253319335</v>
      </c>
      <c r="M17" s="12">
        <f t="shared" si="2"/>
        <v>0.54886106756897923</v>
      </c>
      <c r="N17" s="12">
        <f t="shared" si="3"/>
        <v>0.5487905293534997</v>
      </c>
    </row>
    <row r="18" spans="1:14" x14ac:dyDescent="0.25">
      <c r="A18" s="5" t="s">
        <v>39</v>
      </c>
      <c r="B18" s="6" t="s">
        <v>20</v>
      </c>
      <c r="C18" s="6" t="s">
        <v>21</v>
      </c>
      <c r="D18" s="18">
        <v>10</v>
      </c>
      <c r="E18" s="5" t="s">
        <v>23</v>
      </c>
      <c r="F18" s="17">
        <f>SUM([2]REP_EPG034_EjecucionPresupuesta!T15)</f>
        <v>2485000000</v>
      </c>
      <c r="G18" s="17">
        <f>SUM([2]REP_EPG034_EjecucionPresupuesta!V15)</f>
        <v>2485000000</v>
      </c>
      <c r="H18" s="17">
        <f>SUM([2]REP_EPG034_EjecucionPresupuesta!W15)</f>
        <v>0</v>
      </c>
      <c r="I18" s="17">
        <f>SUM([2]REP_EPG034_EjecucionPresupuesta!X15)</f>
        <v>2150562000</v>
      </c>
      <c r="J18" s="17">
        <f>SUM([2]REP_EPG034_EjecucionPresupuesta!Y15)</f>
        <v>2150562000</v>
      </c>
      <c r="K18" s="17">
        <f>SUM([2]REP_EPG034_EjecucionPresupuesta!AA15)</f>
        <v>2150562000</v>
      </c>
      <c r="L18" s="8">
        <f t="shared" si="1"/>
        <v>0.86541730382293758</v>
      </c>
      <c r="M18" s="8">
        <f t="shared" si="2"/>
        <v>0.86541730382293758</v>
      </c>
      <c r="N18" s="8">
        <f t="shared" si="3"/>
        <v>0.86541730382293758</v>
      </c>
    </row>
    <row r="19" spans="1:14" ht="22.5" x14ac:dyDescent="0.25">
      <c r="A19" s="5" t="s">
        <v>40</v>
      </c>
      <c r="B19" s="6" t="s">
        <v>20</v>
      </c>
      <c r="C19" s="6" t="s">
        <v>41</v>
      </c>
      <c r="D19" s="18">
        <v>11</v>
      </c>
      <c r="E19" s="5" t="s">
        <v>42</v>
      </c>
      <c r="F19" s="17">
        <f>SUM([2]REP_EPG034_EjecucionPresupuesta!T17)</f>
        <v>3380100000</v>
      </c>
      <c r="G19" s="17">
        <f>SUM([2]REP_EPG034_EjecucionPresupuesta!V17)</f>
        <v>3380100000</v>
      </c>
      <c r="H19" s="17">
        <f>SUM([2]REP_EPG034_EjecucionPresupuesta!W17)</f>
        <v>0</v>
      </c>
      <c r="I19" s="17">
        <f>SUM([2]REP_EPG034_EjecucionPresupuesta!X17)</f>
        <v>3380100000</v>
      </c>
      <c r="J19" s="17">
        <f>SUM([2]REP_EPG034_EjecucionPresupuesta!Y17)</f>
        <v>3380100000</v>
      </c>
      <c r="K19" s="17">
        <f>SUM([2]REP_EPG034_EjecucionPresupuesta!AA17)</f>
        <v>3380100000</v>
      </c>
      <c r="L19" s="8">
        <f t="shared" si="1"/>
        <v>1</v>
      </c>
      <c r="M19" s="8">
        <f t="shared" si="2"/>
        <v>1</v>
      </c>
      <c r="N19" s="8">
        <f t="shared" si="3"/>
        <v>1</v>
      </c>
    </row>
    <row r="20" spans="1:14" x14ac:dyDescent="0.25">
      <c r="A20" s="5" t="s">
        <v>43</v>
      </c>
      <c r="B20" s="6" t="s">
        <v>20</v>
      </c>
      <c r="C20" s="6" t="s">
        <v>21</v>
      </c>
      <c r="D20" s="18">
        <v>10</v>
      </c>
      <c r="E20" s="5" t="s">
        <v>23</v>
      </c>
      <c r="F20" s="17">
        <f>[2]REP_EPG034_EjecucionPresupuesta!T16+[2]REP_EPG034_EjecucionPresupuesta!T18</f>
        <v>69500000</v>
      </c>
      <c r="G20" s="17">
        <f>+[2]REP_EPG034_EjecucionPresupuesta!V16+[2]REP_EPG034_EjecucionPresupuesta!V18</f>
        <v>54749000</v>
      </c>
      <c r="H20" s="17">
        <f>+[2]REP_EPG034_EjecucionPresupuesta!W16+[2]REP_EPG034_EjecucionPresupuesta!W18</f>
        <v>14751000</v>
      </c>
      <c r="I20" s="17">
        <f>+[2]REP_EPG034_EjecucionPresupuesta!X16+[2]REP_EPG034_EjecucionPresupuesta!X18</f>
        <v>22814707</v>
      </c>
      <c r="J20" s="17">
        <f>+[2]REP_EPG034_EjecucionPresupuesta!Y16+[2]REP_EPG034_EjecucionPresupuesta!Y18</f>
        <v>22814707</v>
      </c>
      <c r="K20" s="17">
        <f>+[2]REP_EPG034_EjecucionPresupuesta!AA16+[2]REP_EPG034_EjecucionPresupuesta!AA18</f>
        <v>22814707</v>
      </c>
      <c r="L20" s="8">
        <f t="shared" si="1"/>
        <v>0.32826916546762591</v>
      </c>
      <c r="M20" s="8">
        <f t="shared" si="2"/>
        <v>0.32826916546762591</v>
      </c>
      <c r="N20" s="8">
        <f t="shared" si="3"/>
        <v>0.32826916546762591</v>
      </c>
    </row>
    <row r="21" spans="1:14" ht="22.5" x14ac:dyDescent="0.25">
      <c r="A21" s="14" t="s">
        <v>44</v>
      </c>
      <c r="B21" s="15"/>
      <c r="C21" s="15"/>
      <c r="D21" s="15"/>
      <c r="E21" s="14"/>
      <c r="F21" s="16">
        <f t="shared" ref="F21:K21" si="11">SUM(F18:F20)</f>
        <v>5934600000</v>
      </c>
      <c r="G21" s="16">
        <f t="shared" si="11"/>
        <v>5919849000</v>
      </c>
      <c r="H21" s="16">
        <f t="shared" si="11"/>
        <v>14751000</v>
      </c>
      <c r="I21" s="16">
        <f t="shared" si="11"/>
        <v>5553476707</v>
      </c>
      <c r="J21" s="16">
        <f t="shared" si="11"/>
        <v>5553476707</v>
      </c>
      <c r="K21" s="16">
        <f t="shared" si="11"/>
        <v>5553476707</v>
      </c>
      <c r="L21" s="12">
        <f t="shared" si="1"/>
        <v>0.9357794471404981</v>
      </c>
      <c r="M21" s="12">
        <f t="shared" si="2"/>
        <v>0.9357794471404981</v>
      </c>
      <c r="N21" s="12">
        <f t="shared" si="3"/>
        <v>0.9357794471404981</v>
      </c>
    </row>
    <row r="22" spans="1:14" x14ac:dyDescent="0.25">
      <c r="A22" s="5" t="s">
        <v>45</v>
      </c>
      <c r="B22" s="6" t="s">
        <v>20</v>
      </c>
      <c r="C22" s="6" t="s">
        <v>25</v>
      </c>
      <c r="D22" s="6" t="s">
        <v>41</v>
      </c>
      <c r="E22" s="5" t="s">
        <v>26</v>
      </c>
      <c r="F22" s="19">
        <f>SUM([2]REP_EPG034_EjecucionPresupuesta!T19)</f>
        <v>3610711702</v>
      </c>
      <c r="G22" s="19">
        <f>SUM([2]REP_EPG034_EjecucionPresupuesta!V19)</f>
        <v>3610711702</v>
      </c>
      <c r="H22" s="19">
        <f>SUM([2]REP_EPG034_EjecucionPresupuesta!W19)</f>
        <v>0</v>
      </c>
      <c r="I22" s="19">
        <f>SUM([2]REP_EPG034_EjecucionPresupuesta!X19)</f>
        <v>3610711702</v>
      </c>
      <c r="J22" s="19">
        <f>SUM([2]REP_EPG034_EjecucionPresupuesta!Y19)</f>
        <v>3610711702</v>
      </c>
      <c r="K22" s="19">
        <f>SUM([2]REP_EPG034_EjecucionPresupuesta!AA19)</f>
        <v>3610711702</v>
      </c>
      <c r="L22" s="8">
        <f t="shared" si="1"/>
        <v>1</v>
      </c>
      <c r="M22" s="8">
        <f t="shared" si="2"/>
        <v>1</v>
      </c>
      <c r="N22" s="8">
        <f t="shared" si="3"/>
        <v>1</v>
      </c>
    </row>
    <row r="23" spans="1:14" x14ac:dyDescent="0.25">
      <c r="A23" s="14" t="s">
        <v>46</v>
      </c>
      <c r="B23" s="15"/>
      <c r="C23" s="15"/>
      <c r="D23" s="15"/>
      <c r="E23" s="14"/>
      <c r="F23" s="16">
        <f t="shared" ref="F23:K23" si="12">SUM(F22:F22)</f>
        <v>3610711702</v>
      </c>
      <c r="G23" s="16">
        <f t="shared" si="12"/>
        <v>3610711702</v>
      </c>
      <c r="H23" s="16">
        <f t="shared" si="12"/>
        <v>0</v>
      </c>
      <c r="I23" s="16">
        <f t="shared" si="12"/>
        <v>3610711702</v>
      </c>
      <c r="J23" s="16">
        <f t="shared" si="12"/>
        <v>3610711702</v>
      </c>
      <c r="K23" s="16">
        <f t="shared" si="12"/>
        <v>3610711702</v>
      </c>
      <c r="L23" s="12">
        <f t="shared" si="1"/>
        <v>1</v>
      </c>
      <c r="M23" s="12">
        <f t="shared" si="2"/>
        <v>1</v>
      </c>
      <c r="N23" s="12">
        <f t="shared" si="3"/>
        <v>1</v>
      </c>
    </row>
    <row r="24" spans="1:14" x14ac:dyDescent="0.25">
      <c r="A24" s="14" t="s">
        <v>47</v>
      </c>
      <c r="B24" s="15"/>
      <c r="C24" s="15"/>
      <c r="D24" s="15"/>
      <c r="E24" s="14"/>
      <c r="F24" s="16">
        <f t="shared" ref="F24:K24" si="13">SUM(F25:F25)</f>
        <v>4403313940</v>
      </c>
      <c r="G24" s="16">
        <f t="shared" si="13"/>
        <v>0</v>
      </c>
      <c r="H24" s="16">
        <f t="shared" si="13"/>
        <v>4403313940</v>
      </c>
      <c r="I24" s="16">
        <f t="shared" si="13"/>
        <v>0</v>
      </c>
      <c r="J24" s="16">
        <f t="shared" si="13"/>
        <v>0</v>
      </c>
      <c r="K24" s="16">
        <f t="shared" si="13"/>
        <v>0</v>
      </c>
      <c r="L24" s="12">
        <f t="shared" si="1"/>
        <v>0</v>
      </c>
      <c r="M24" s="12">
        <f t="shared" si="2"/>
        <v>0</v>
      </c>
      <c r="N24" s="12">
        <f t="shared" si="3"/>
        <v>0</v>
      </c>
    </row>
    <row r="25" spans="1:14" ht="22.5" x14ac:dyDescent="0.25">
      <c r="A25" s="5" t="s">
        <v>48</v>
      </c>
      <c r="B25" s="6" t="s">
        <v>20</v>
      </c>
      <c r="C25" s="6" t="s">
        <v>25</v>
      </c>
      <c r="D25" s="18" t="s">
        <v>21</v>
      </c>
      <c r="E25" s="5" t="s">
        <v>26</v>
      </c>
      <c r="F25" s="13">
        <f>SUM([2]REP_EPG034_EjecucionPresupuesta!T21)</f>
        <v>4403313940</v>
      </c>
      <c r="G25" s="13">
        <f>SUM([2]REP_EPG034_EjecucionPresupuesta!V21)</f>
        <v>0</v>
      </c>
      <c r="H25" s="13">
        <f>SUM([2]REP_EPG034_EjecucionPresupuesta!W21)</f>
        <v>4403313940</v>
      </c>
      <c r="I25" s="13">
        <f>SUM([2]REP_EPG034_EjecucionPresupuesta!X21)</f>
        <v>0</v>
      </c>
      <c r="J25" s="13">
        <f>SUM([2]REP_EPG034_EjecucionPresupuesta!Y21)</f>
        <v>0</v>
      </c>
      <c r="K25" s="13">
        <f>SUM([2]REP_EPG034_EjecucionPresupuesta!AA21)</f>
        <v>0</v>
      </c>
      <c r="L25" s="8">
        <f t="shared" si="1"/>
        <v>0</v>
      </c>
      <c r="M25" s="8">
        <f t="shared" si="2"/>
        <v>0</v>
      </c>
      <c r="N25" s="8">
        <f t="shared" si="3"/>
        <v>0</v>
      </c>
    </row>
    <row r="26" spans="1:14" x14ac:dyDescent="0.25">
      <c r="A26" s="39" t="s">
        <v>49</v>
      </c>
      <c r="B26" s="40"/>
      <c r="C26" s="40"/>
      <c r="D26" s="40"/>
      <c r="E26" s="41"/>
      <c r="F26" s="20">
        <f t="shared" ref="F26:K26" si="14">F8+F23+F24</f>
        <v>2743566355401.5</v>
      </c>
      <c r="G26" s="20">
        <f t="shared" si="14"/>
        <v>2594286786499.8701</v>
      </c>
      <c r="H26" s="20">
        <f t="shared" si="14"/>
        <v>118279568901.63</v>
      </c>
      <c r="I26" s="20">
        <f t="shared" si="14"/>
        <v>2473759300670.0801</v>
      </c>
      <c r="J26" s="20">
        <f t="shared" si="14"/>
        <v>2026959346359.8201</v>
      </c>
      <c r="K26" s="20">
        <f t="shared" si="14"/>
        <v>2025437531222.3801</v>
      </c>
      <c r="L26" s="21">
        <f t="shared" si="1"/>
        <v>0.90165827256183284</v>
      </c>
      <c r="M26" s="21">
        <f t="shared" si="2"/>
        <v>0.73880456449291532</v>
      </c>
      <c r="N26" s="21">
        <f t="shared" si="3"/>
        <v>0.73824987948067067</v>
      </c>
    </row>
    <row r="27" spans="1:14" x14ac:dyDescent="0.25">
      <c r="F27" s="22"/>
      <c r="G27" s="23"/>
      <c r="H27" s="24"/>
      <c r="I27" s="23"/>
      <c r="K27" s="22"/>
      <c r="L27" s="25"/>
    </row>
    <row r="28" spans="1:14" x14ac:dyDescent="0.25">
      <c r="F28" s="26"/>
      <c r="G28" s="26"/>
      <c r="H28" s="26"/>
      <c r="I28" s="26"/>
      <c r="J28" s="26"/>
      <c r="K28" s="26"/>
    </row>
    <row r="29" spans="1:14" x14ac:dyDescent="0.25">
      <c r="G29" s="27"/>
      <c r="H29" s="27"/>
      <c r="I29" s="22"/>
      <c r="J29" s="27"/>
    </row>
    <row r="30" spans="1:14" x14ac:dyDescent="0.25">
      <c r="I30" s="23"/>
      <c r="K30" s="22"/>
    </row>
  </sheetData>
  <mergeCells count="6">
    <mergeCell ref="A26:E26"/>
    <mergeCell ref="A1:N1"/>
    <mergeCell ref="A2:N2"/>
    <mergeCell ref="A3:E3"/>
    <mergeCell ref="F3:K3"/>
    <mergeCell ref="L3:N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EJECUCION A 30 NOVIEMBRE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Andrea Pinzon Arredondo</dc:creator>
  <cp:lastModifiedBy>Vanessa Andrea Pinzon Arredondo</cp:lastModifiedBy>
  <dcterms:created xsi:type="dcterms:W3CDTF">2024-12-11T12:25:43Z</dcterms:created>
  <dcterms:modified xsi:type="dcterms:W3CDTF">2024-12-11T13:25:54Z</dcterms:modified>
</cp:coreProperties>
</file>