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pivotTables/pivotTable1.xml" ContentType="application/vnd.openxmlformats-officedocument.spreadsheetml.pivotTable+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hidePivotFieldList="1" defaultThemeVersion="124226"/>
  <mc:AlternateContent xmlns:mc="http://schemas.openxmlformats.org/markup-compatibility/2006">
    <mc:Choice Requires="x15">
      <x15ac:absPath xmlns:x15ac="http://schemas.microsoft.com/office/spreadsheetml/2010/11/ac" url="C:\Users\USUARIO\Desktop\1. MERIL\direccion\"/>
    </mc:Choice>
  </mc:AlternateContent>
  <xr:revisionPtr revIDLastSave="0" documentId="8_{DD78C3FE-62F8-4DB1-B44B-FCD6C43627B2}" xr6:coauthVersionLast="47" xr6:coauthVersionMax="47" xr10:uidLastSave="{00000000-0000-0000-0000-000000000000}"/>
  <bookViews>
    <workbookView xWindow="-108" yWindow="-108" windowWidth="23256" windowHeight="12456" tabRatio="801" xr2:uid="{00000000-000D-0000-FFFF-FFFF00000000}"/>
  </bookViews>
  <sheets>
    <sheet name="Matriz de Riesgos" sheetId="1" r:id="rId1"/>
    <sheet name="Intructivo" sheetId="20" r:id="rId2"/>
    <sheet name="Guíavulnerabilidades" sheetId="25" r:id="rId3"/>
    <sheet name="Guíaamenazas" sheetId="26" r:id="rId4"/>
    <sheet name=" SOA" sheetId="27" r:id="rId5"/>
    <sheet name="Matriz Calor Inherente" sheetId="18" r:id="rId6"/>
    <sheet name="Matriz Calor Residual" sheetId="19" r:id="rId7"/>
    <sheet name="Tabla probabilidad" sheetId="12" r:id="rId8"/>
    <sheet name="Tabla Impacto" sheetId="13" r:id="rId9"/>
    <sheet name="Tabla Valoración controles" sheetId="15" r:id="rId10"/>
    <sheet name="Datos" sheetId="24" state="hidden" r:id="rId11"/>
    <sheet name="Opciones Tratamiento" sheetId="16" state="hidden" r:id="rId12"/>
    <sheet name="Hoja1" sheetId="11" state="hidden" r:id="rId13"/>
  </sheets>
  <definedNames>
    <definedName name="ACEPTABLE">#REF!</definedName>
    <definedName name="AGENTE">#REF!</definedName>
    <definedName name="_xlnm.Print_Area" localSheetId="0">'Matriz de Riesgos'!$A$1:$AW$68</definedName>
    <definedName name="_xlnm.Print_Area" localSheetId="8">'Tabla Impacto'!$A$1:$R$224</definedName>
    <definedName name="Asumir_Riesgo">#REF!</definedName>
    <definedName name="CLASES">#REF!</definedName>
    <definedName name="CONTROL">#REF!</definedName>
    <definedName name="DIRECCIONES1">#REF!</definedName>
    <definedName name="direcciones2">#REF!</definedName>
    <definedName name="FACTOR">#REF!</definedName>
    <definedName name="FUENTE">#REF!</definedName>
    <definedName name="GERENCIA">#REF!</definedName>
    <definedName name="GERENCIA1">#REF!</definedName>
    <definedName name="GERENCIAS">#REF!</definedName>
    <definedName name="NCONTROL">#REF!</definedName>
    <definedName name="NIVEL0">#REF!</definedName>
    <definedName name="Nivel1">#REF!</definedName>
    <definedName name="nivel2">#REF!</definedName>
    <definedName name="Nivel3">#REF!</definedName>
    <definedName name="Nivel4">#REF!</definedName>
    <definedName name="nIVEL5">#REF!</definedName>
    <definedName name="Nivel6">#REF!</definedName>
    <definedName name="NOMBRE">#REF!</definedName>
    <definedName name="NUMERO">#REF!</definedName>
    <definedName name="PESO">#REF!</definedName>
    <definedName name="Peso2">#REF!</definedName>
    <definedName name="PESOS">#REF!</definedName>
    <definedName name="PROCESO">#REF!</definedName>
    <definedName name="Riesgos">#REF!</definedName>
    <definedName name="rS">#REF!</definedName>
    <definedName name="tratamiento">#REF!</definedName>
    <definedName name="Valor1">#REF!</definedName>
    <definedName name="valor2">#REF!</definedName>
  </definedNames>
  <calcPr calcId="191028"/>
  <pivotCaches>
    <pivotCache cacheId="1" r:id="rId1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X25" i="1" l="1"/>
  <c r="X26" i="1"/>
  <c r="X27" i="1"/>
  <c r="X28" i="1"/>
  <c r="X29" i="1"/>
  <c r="X30" i="1"/>
  <c r="X31" i="1"/>
  <c r="X32" i="1"/>
  <c r="X33" i="1"/>
  <c r="X34" i="1"/>
  <c r="X35" i="1"/>
  <c r="X36" i="1"/>
  <c r="X37" i="1"/>
  <c r="X38" i="1"/>
  <c r="X39" i="1"/>
  <c r="X40" i="1"/>
  <c r="X41" i="1"/>
  <c r="X42" i="1"/>
  <c r="X43" i="1"/>
  <c r="X44" i="1"/>
  <c r="X45" i="1"/>
  <c r="X46" i="1"/>
  <c r="X47" i="1"/>
  <c r="X48" i="1"/>
  <c r="X49" i="1"/>
  <c r="X50" i="1"/>
  <c r="X51" i="1"/>
  <c r="X52" i="1"/>
  <c r="X53" i="1"/>
  <c r="X54" i="1"/>
  <c r="X55" i="1"/>
  <c r="X56" i="1"/>
  <c r="X57" i="1"/>
  <c r="X58" i="1"/>
  <c r="X59" i="1"/>
  <c r="X12" i="1"/>
  <c r="AA25" i="1" l="1"/>
  <c r="AE25" i="1"/>
  <c r="AG25" i="1" s="1"/>
  <c r="AF25" i="1"/>
  <c r="AI25" i="1"/>
  <c r="AH25" i="1" s="1"/>
  <c r="AA26" i="1"/>
  <c r="AE26" i="1"/>
  <c r="AG26" i="1" s="1"/>
  <c r="AI26" i="1"/>
  <c r="AH26" i="1" s="1"/>
  <c r="AA27" i="1"/>
  <c r="AA28" i="1"/>
  <c r="AA29" i="1"/>
  <c r="AA30" i="1"/>
  <c r="AE30" i="1"/>
  <c r="AI30" i="1"/>
  <c r="AH30" i="1" s="1"/>
  <c r="AA31" i="1"/>
  <c r="AE31" i="1"/>
  <c r="AG31" i="1" s="1"/>
  <c r="AI31" i="1"/>
  <c r="AH31" i="1" s="1"/>
  <c r="AA32" i="1"/>
  <c r="AE32" i="1"/>
  <c r="AF32" i="1" s="1"/>
  <c r="AG32" i="1"/>
  <c r="AI32" i="1"/>
  <c r="AH32" i="1" s="1"/>
  <c r="AA33" i="1"/>
  <c r="AA34" i="1"/>
  <c r="AA35" i="1"/>
  <c r="AA36" i="1"/>
  <c r="AE36" i="1"/>
  <c r="AF36" i="1" s="1"/>
  <c r="AI36" i="1"/>
  <c r="AH36" i="1" s="1"/>
  <c r="AA37" i="1"/>
  <c r="AE37" i="1"/>
  <c r="AI37" i="1"/>
  <c r="AH37" i="1" s="1"/>
  <c r="AA38" i="1"/>
  <c r="AE38" i="1"/>
  <c r="AG38" i="1" s="1"/>
  <c r="AI38" i="1"/>
  <c r="AH38" i="1" s="1"/>
  <c r="AE39" i="1"/>
  <c r="AG39" i="1" s="1"/>
  <c r="AA39" i="1"/>
  <c r="AE41" i="1"/>
  <c r="AG41" i="1" s="1"/>
  <c r="AA40" i="1"/>
  <c r="AI40" i="1"/>
  <c r="AH40" i="1" s="1"/>
  <c r="AI41" i="1"/>
  <c r="AH41" i="1" s="1"/>
  <c r="AA41" i="1"/>
  <c r="AA42" i="1"/>
  <c r="AE42" i="1"/>
  <c r="AG42" i="1" s="1"/>
  <c r="AI42" i="1"/>
  <c r="AH42" i="1" s="1"/>
  <c r="AA43" i="1"/>
  <c r="AE43" i="1"/>
  <c r="AF43" i="1" s="1"/>
  <c r="AI43" i="1"/>
  <c r="AH43" i="1" s="1"/>
  <c r="AA44" i="1"/>
  <c r="AE44" i="1"/>
  <c r="AI44" i="1"/>
  <c r="AH44" i="1" s="1"/>
  <c r="AE45" i="1"/>
  <c r="AA45" i="1"/>
  <c r="AE47" i="1"/>
  <c r="AA46" i="1"/>
  <c r="AA47" i="1"/>
  <c r="AA48" i="1"/>
  <c r="AE48" i="1"/>
  <c r="AG48" i="1" s="1"/>
  <c r="AI48" i="1"/>
  <c r="AH48" i="1" s="1"/>
  <c r="AA49" i="1"/>
  <c r="AE49" i="1"/>
  <c r="AF49" i="1" s="1"/>
  <c r="AG49" i="1"/>
  <c r="AI49" i="1"/>
  <c r="AH49" i="1" s="1"/>
  <c r="AA50" i="1"/>
  <c r="AE50" i="1"/>
  <c r="AF50" i="1" s="1"/>
  <c r="AG50" i="1"/>
  <c r="AI50" i="1"/>
  <c r="AH50" i="1" s="1"/>
  <c r="AA51" i="1"/>
  <c r="AA52" i="1"/>
  <c r="AA53" i="1"/>
  <c r="AA54" i="1"/>
  <c r="AE54" i="1"/>
  <c r="AI54" i="1"/>
  <c r="AH54" i="1" s="1"/>
  <c r="AA55" i="1"/>
  <c r="AE55" i="1"/>
  <c r="AG55" i="1" s="1"/>
  <c r="AI55" i="1"/>
  <c r="AH55" i="1" s="1"/>
  <c r="AA56" i="1"/>
  <c r="AE56" i="1"/>
  <c r="AF56" i="1" s="1"/>
  <c r="AI56" i="1"/>
  <c r="AH56" i="1" s="1"/>
  <c r="AA57" i="1"/>
  <c r="AA58" i="1"/>
  <c r="AA59" i="1"/>
  <c r="N18" i="1"/>
  <c r="O18" i="1" s="1"/>
  <c r="Q18" i="1"/>
  <c r="R18" i="1" s="1"/>
  <c r="S18" i="1" s="1"/>
  <c r="Q19" i="1"/>
  <c r="Q20" i="1"/>
  <c r="Q21" i="1"/>
  <c r="Q22" i="1"/>
  <c r="Q23" i="1"/>
  <c r="N24" i="1"/>
  <c r="O24" i="1" s="1"/>
  <c r="Q24" i="1"/>
  <c r="R24" i="1" s="1"/>
  <c r="S24" i="1" s="1"/>
  <c r="Q25" i="1"/>
  <c r="Q26" i="1"/>
  <c r="Q27" i="1"/>
  <c r="Q28" i="1"/>
  <c r="Q29" i="1"/>
  <c r="N30" i="1"/>
  <c r="O30" i="1" s="1"/>
  <c r="Q30" i="1"/>
  <c r="R30" i="1" s="1"/>
  <c r="S30" i="1" s="1"/>
  <c r="Q31" i="1"/>
  <c r="Q32" i="1"/>
  <c r="Q33" i="1"/>
  <c r="Q34" i="1"/>
  <c r="Q35" i="1"/>
  <c r="N36" i="1"/>
  <c r="O36" i="1" s="1"/>
  <c r="Q36" i="1"/>
  <c r="R36" i="1" s="1"/>
  <c r="Q37" i="1"/>
  <c r="Q38" i="1"/>
  <c r="Q39" i="1"/>
  <c r="Q40" i="1"/>
  <c r="Q41" i="1"/>
  <c r="N42" i="1"/>
  <c r="O42" i="1" s="1"/>
  <c r="Q42" i="1"/>
  <c r="R42" i="1" s="1"/>
  <c r="S42" i="1" s="1"/>
  <c r="Q43" i="1"/>
  <c r="Q44" i="1"/>
  <c r="Q45" i="1"/>
  <c r="Q46" i="1"/>
  <c r="Q47" i="1"/>
  <c r="N48" i="1"/>
  <c r="O48" i="1" s="1"/>
  <c r="Q48" i="1"/>
  <c r="R48" i="1" s="1"/>
  <c r="S48" i="1" s="1"/>
  <c r="Q49" i="1"/>
  <c r="Q50" i="1"/>
  <c r="Q51" i="1"/>
  <c r="Q52" i="1"/>
  <c r="Q53" i="1"/>
  <c r="N54" i="1"/>
  <c r="O54" i="1" s="1"/>
  <c r="Q54" i="1"/>
  <c r="R54" i="1" s="1"/>
  <c r="Q55" i="1"/>
  <c r="Q56" i="1"/>
  <c r="Q57" i="1"/>
  <c r="Q58" i="1"/>
  <c r="Q59" i="1"/>
  <c r="AJ25" i="1" l="1"/>
  <c r="AJ32" i="1"/>
  <c r="AJ56" i="1"/>
  <c r="AJ50" i="1"/>
  <c r="AG56" i="1"/>
  <c r="AJ49" i="1"/>
  <c r="AI46" i="1"/>
  <c r="AH46" i="1" s="1"/>
  <c r="AF42" i="1"/>
  <c r="AJ42" i="1" s="1"/>
  <c r="AI39" i="1"/>
  <c r="AH39" i="1" s="1"/>
  <c r="AF31" i="1"/>
  <c r="AJ31" i="1" s="1"/>
  <c r="AI47" i="1"/>
  <c r="AH47" i="1" s="1"/>
  <c r="AE40" i="1"/>
  <c r="AF38" i="1"/>
  <c r="AJ38" i="1" s="1"/>
  <c r="AG36" i="1"/>
  <c r="AF26" i="1"/>
  <c r="AJ26" i="1" s="1"/>
  <c r="AJ43" i="1"/>
  <c r="S54" i="1"/>
  <c r="T54" i="1"/>
  <c r="AI45" i="1"/>
  <c r="AH45" i="1" s="1"/>
  <c r="T30" i="1"/>
  <c r="AF55" i="1"/>
  <c r="AJ55" i="1" s="1"/>
  <c r="AE46" i="1"/>
  <c r="AF46" i="1" s="1"/>
  <c r="AJ46" i="1" s="1"/>
  <c r="AG43" i="1"/>
  <c r="AE53" i="1"/>
  <c r="AI53" i="1"/>
  <c r="AH53" i="1" s="1"/>
  <c r="AE51" i="1"/>
  <c r="AI51" i="1"/>
  <c r="AH51" i="1" s="1"/>
  <c r="AE52" i="1"/>
  <c r="AI52" i="1"/>
  <c r="AH52" i="1" s="1"/>
  <c r="AE33" i="1"/>
  <c r="AI33" i="1"/>
  <c r="AH33" i="1" s="1"/>
  <c r="AE34" i="1"/>
  <c r="AI34" i="1"/>
  <c r="AH34" i="1" s="1"/>
  <c r="AE59" i="1"/>
  <c r="AI59" i="1"/>
  <c r="AH59" i="1" s="1"/>
  <c r="AF47" i="1"/>
  <c r="AG47" i="1"/>
  <c r="AE57" i="1"/>
  <c r="AI57" i="1"/>
  <c r="AH57" i="1" s="1"/>
  <c r="AE58" i="1"/>
  <c r="AI58" i="1"/>
  <c r="AH58" i="1" s="1"/>
  <c r="AF45" i="1"/>
  <c r="AG45" i="1"/>
  <c r="AF37" i="1"/>
  <c r="AJ37" i="1" s="1"/>
  <c r="AG37" i="1"/>
  <c r="AF30" i="1"/>
  <c r="AJ30" i="1" s="1"/>
  <c r="AG30" i="1"/>
  <c r="AF54" i="1"/>
  <c r="AJ54" i="1" s="1"/>
  <c r="AG54" i="1"/>
  <c r="AF48" i="1"/>
  <c r="AJ48" i="1" s="1"/>
  <c r="AF44" i="1"/>
  <c r="AJ44" i="1" s="1"/>
  <c r="AG44" i="1"/>
  <c r="AF41" i="1"/>
  <c r="AJ41" i="1" s="1"/>
  <c r="AF39" i="1"/>
  <c r="AJ36" i="1"/>
  <c r="AE35" i="1"/>
  <c r="AI35" i="1"/>
  <c r="AH35" i="1" s="1"/>
  <c r="AE29" i="1"/>
  <c r="AI29" i="1"/>
  <c r="AH29" i="1" s="1"/>
  <c r="AE27" i="1"/>
  <c r="AI27" i="1"/>
  <c r="AH27" i="1" s="1"/>
  <c r="AE28" i="1"/>
  <c r="AI28" i="1"/>
  <c r="AH28" i="1" s="1"/>
  <c r="S36" i="1"/>
  <c r="T36" i="1"/>
  <c r="T42" i="1"/>
  <c r="T18" i="1"/>
  <c r="T48" i="1"/>
  <c r="T24" i="1"/>
  <c r="AG46" i="1" l="1"/>
  <c r="AJ45" i="1"/>
  <c r="AJ47" i="1"/>
  <c r="AJ39" i="1"/>
  <c r="AG40" i="1"/>
  <c r="AF40" i="1"/>
  <c r="AJ40" i="1" s="1"/>
  <c r="AF28" i="1"/>
  <c r="AJ28" i="1" s="1"/>
  <c r="AG28" i="1"/>
  <c r="AF29" i="1"/>
  <c r="AJ29" i="1" s="1"/>
  <c r="AG29" i="1"/>
  <c r="AF58" i="1"/>
  <c r="AJ58" i="1" s="1"/>
  <c r="AG58" i="1"/>
  <c r="AF59" i="1"/>
  <c r="AJ59" i="1" s="1"/>
  <c r="AG59" i="1"/>
  <c r="AF33" i="1"/>
  <c r="AJ33" i="1" s="1"/>
  <c r="AG33" i="1"/>
  <c r="AF51" i="1"/>
  <c r="AJ51" i="1" s="1"/>
  <c r="AG51" i="1"/>
  <c r="AF27" i="1"/>
  <c r="AJ27" i="1" s="1"/>
  <c r="AG27" i="1"/>
  <c r="AG35" i="1"/>
  <c r="AF35" i="1"/>
  <c r="AJ35" i="1" s="1"/>
  <c r="AF57" i="1"/>
  <c r="AJ57" i="1" s="1"/>
  <c r="AG57" i="1"/>
  <c r="AF34" i="1"/>
  <c r="AJ34" i="1" s="1"/>
  <c r="AG34" i="1"/>
  <c r="AF52" i="1"/>
  <c r="AJ52" i="1" s="1"/>
  <c r="AG52" i="1"/>
  <c r="AF53" i="1"/>
  <c r="AJ53" i="1" s="1"/>
  <c r="AG53" i="1"/>
  <c r="AA12" i="1" l="1"/>
  <c r="N12" i="1" l="1"/>
  <c r="O12" i="1" s="1"/>
  <c r="F221" i="13" l="1"/>
  <c r="F211" i="13"/>
  <c r="F212" i="13"/>
  <c r="F213" i="13"/>
  <c r="F214" i="13"/>
  <c r="F215" i="13"/>
  <c r="F216" i="13"/>
  <c r="F217" i="13"/>
  <c r="F218" i="13"/>
  <c r="F219" i="13"/>
  <c r="F220" i="13"/>
  <c r="F210" i="13"/>
  <c r="Q17" i="1"/>
  <c r="Q16" i="1"/>
  <c r="Q13" i="1"/>
  <c r="Q14" i="1"/>
  <c r="B221" i="13" a="1"/>
  <c r="Q15" i="1"/>
  <c r="B221" i="13" l="1"/>
  <c r="AL44" i="18" l="1"/>
  <c r="AJ44" i="18"/>
  <c r="AF44" i="18"/>
  <c r="AD44" i="18"/>
  <c r="Z44" i="18"/>
  <c r="X44" i="18"/>
  <c r="T44" i="18"/>
  <c r="R44" i="18"/>
  <c r="N44" i="18"/>
  <c r="L44" i="18"/>
  <c r="AL36" i="18"/>
  <c r="AJ36" i="18"/>
  <c r="AF36" i="18"/>
  <c r="AD36" i="18"/>
  <c r="Z36" i="18"/>
  <c r="X36" i="18"/>
  <c r="T36" i="18"/>
  <c r="R36" i="18"/>
  <c r="N36" i="18"/>
  <c r="L36" i="18"/>
  <c r="AL28" i="18"/>
  <c r="AJ28" i="18"/>
  <c r="AF28" i="18"/>
  <c r="AD28" i="18"/>
  <c r="Z28" i="18"/>
  <c r="X28" i="18"/>
  <c r="T28" i="18"/>
  <c r="R28" i="18"/>
  <c r="N28" i="18"/>
  <c r="L28" i="18"/>
  <c r="AL20" i="18"/>
  <c r="AJ20" i="18"/>
  <c r="AF20" i="18"/>
  <c r="AD20" i="18"/>
  <c r="Z20" i="18"/>
  <c r="X20" i="18"/>
  <c r="T20" i="18"/>
  <c r="R20" i="18"/>
  <c r="N20" i="18"/>
  <c r="L20" i="18"/>
  <c r="AL12" i="18"/>
  <c r="AJ12" i="18"/>
  <c r="AF12" i="18"/>
  <c r="AD12" i="18"/>
  <c r="Z12" i="18"/>
  <c r="X12" i="18"/>
  <c r="T12" i="18"/>
  <c r="R12" i="18"/>
  <c r="N12" i="18"/>
  <c r="L12" i="18"/>
  <c r="H210" i="13"/>
  <c r="T52" i="19" l="1"/>
  <c r="AF32" i="19"/>
  <c r="N22" i="19"/>
  <c r="AL32" i="19"/>
  <c r="N52" i="19"/>
  <c r="AL12" i="19"/>
  <c r="AL52" i="19"/>
  <c r="AL42" i="19"/>
  <c r="T32" i="19"/>
  <c r="AF12" i="19"/>
  <c r="N32" i="19"/>
  <c r="T42" i="19"/>
  <c r="N12" i="19"/>
  <c r="Z52" i="19"/>
  <c r="Z42" i="19"/>
  <c r="AL22" i="19"/>
  <c r="T12" i="19"/>
  <c r="T22" i="19"/>
  <c r="Z32" i="19"/>
  <c r="AF52" i="19"/>
  <c r="N42" i="19"/>
  <c r="Z22" i="19"/>
  <c r="AF42" i="19"/>
  <c r="Z12" i="19"/>
  <c r="AF22" i="19"/>
  <c r="AM42" i="19"/>
  <c r="U32" i="19"/>
  <c r="AG12" i="19"/>
  <c r="U42" i="19"/>
  <c r="O12" i="19"/>
  <c r="U22" i="19"/>
  <c r="AM52" i="19"/>
  <c r="AA42" i="19"/>
  <c r="AM22" i="19"/>
  <c r="U12" i="19"/>
  <c r="AA32" i="19"/>
  <c r="AG42" i="19"/>
  <c r="AA12" i="19"/>
  <c r="AG52" i="19"/>
  <c r="O42" i="19"/>
  <c r="AA22" i="19"/>
  <c r="AA52" i="19"/>
  <c r="AG22" i="19"/>
  <c r="AM32" i="19"/>
  <c r="U52" i="19"/>
  <c r="AG32" i="19"/>
  <c r="O22" i="19"/>
  <c r="O52" i="19"/>
  <c r="AM12" i="19"/>
  <c r="O32" i="19"/>
  <c r="AE12" i="1" l="1"/>
  <c r="AF12" i="1" s="1"/>
  <c r="AG12" i="1" l="1"/>
  <c r="J40" i="19" l="1"/>
  <c r="V30" i="19"/>
  <c r="AH20" i="19"/>
  <c r="J30" i="19"/>
  <c r="V20" i="19"/>
  <c r="AH10" i="19"/>
  <c r="P10" i="19"/>
  <c r="AB50" i="19"/>
  <c r="J50" i="19"/>
  <c r="AB40" i="19"/>
  <c r="P30" i="19"/>
  <c r="V50" i="19"/>
  <c r="P50" i="19"/>
  <c r="AB10" i="19"/>
  <c r="AH30" i="19"/>
  <c r="AH40" i="19"/>
  <c r="J10" i="19"/>
  <c r="AB20" i="19"/>
  <c r="AH50" i="19"/>
  <c r="V10" i="19"/>
  <c r="P20" i="19"/>
  <c r="J20" i="19"/>
  <c r="P40" i="19"/>
  <c r="V40" i="19"/>
  <c r="AB30" i="19"/>
  <c r="J11" i="19"/>
  <c r="V11" i="19"/>
  <c r="AB21" i="19"/>
  <c r="P31" i="19"/>
  <c r="J31" i="19"/>
  <c r="AB41" i="19"/>
  <c r="AH41" i="19"/>
  <c r="P41" i="19"/>
  <c r="J21" i="19"/>
  <c r="AB31" i="19"/>
  <c r="AB51" i="19"/>
  <c r="P21" i="19"/>
  <c r="V41" i="19"/>
  <c r="V31" i="19"/>
  <c r="AH21" i="19"/>
  <c r="AB11" i="19"/>
  <c r="P51" i="19"/>
  <c r="V21" i="19"/>
  <c r="AH31" i="19"/>
  <c r="V51" i="19"/>
  <c r="J51" i="19"/>
  <c r="AH51" i="19"/>
  <c r="AH11" i="19"/>
  <c r="J41" i="19"/>
  <c r="P11" i="19"/>
  <c r="J47" i="19"/>
  <c r="V27" i="19"/>
  <c r="AH7" i="19"/>
  <c r="P47" i="19"/>
  <c r="AB27" i="19"/>
  <c r="J17" i="19"/>
  <c r="V47" i="19"/>
  <c r="J37" i="19"/>
  <c r="AB37" i="19"/>
  <c r="J27" i="19"/>
  <c r="V7" i="19"/>
  <c r="AH37" i="19"/>
  <c r="P27" i="19"/>
  <c r="AB7" i="19"/>
  <c r="P17" i="19"/>
  <c r="V17" i="19"/>
  <c r="AH47" i="19"/>
  <c r="P37" i="19"/>
  <c r="AB17" i="19"/>
  <c r="J7" i="19"/>
  <c r="V37" i="19"/>
  <c r="AH17" i="19"/>
  <c r="P7" i="19"/>
  <c r="AH27" i="19"/>
  <c r="AB47" i="19"/>
  <c r="AB33" i="19"/>
  <c r="V13" i="19"/>
  <c r="AH23" i="19"/>
  <c r="J23" i="19"/>
  <c r="AB43" i="19"/>
  <c r="P43" i="19"/>
  <c r="AB53" i="19"/>
  <c r="V33" i="19"/>
  <c r="P13" i="19"/>
  <c r="J43" i="19"/>
  <c r="V23" i="19"/>
  <c r="J53" i="19"/>
  <c r="AH43" i="19"/>
  <c r="AH13" i="19"/>
  <c r="P53" i="19"/>
  <c r="V43" i="19"/>
  <c r="J13" i="19"/>
  <c r="P33" i="19"/>
  <c r="J33" i="19"/>
  <c r="V53" i="19"/>
  <c r="AH33" i="19"/>
  <c r="AB23" i="19"/>
  <c r="AH53" i="19"/>
  <c r="P23" i="19"/>
  <c r="AB13" i="19"/>
  <c r="J39" i="19"/>
  <c r="AB39" i="19"/>
  <c r="AH49" i="19"/>
  <c r="P39" i="19"/>
  <c r="P9" i="19"/>
  <c r="AB9" i="19"/>
  <c r="V39" i="19"/>
  <c r="V9" i="19"/>
  <c r="AH9" i="19"/>
  <c r="J29" i="19"/>
  <c r="J19" i="19"/>
  <c r="V29" i="19"/>
  <c r="P29" i="19"/>
  <c r="AB49" i="19"/>
  <c r="AB29" i="19"/>
  <c r="P49" i="19"/>
  <c r="J49" i="19"/>
  <c r="P19" i="19"/>
  <c r="V49" i="19"/>
  <c r="AH39" i="19"/>
  <c r="V19" i="19"/>
  <c r="AH19" i="19"/>
  <c r="AH29" i="19"/>
  <c r="AB19" i="19"/>
  <c r="J9" i="19"/>
  <c r="AH8" i="19"/>
  <c r="P18" i="19"/>
  <c r="AB28" i="19"/>
  <c r="P38" i="19"/>
  <c r="AB48" i="19"/>
  <c r="J28" i="19"/>
  <c r="V38" i="19"/>
  <c r="AH38" i="19"/>
  <c r="V8" i="19"/>
  <c r="J48" i="19"/>
  <c r="AH28" i="19"/>
  <c r="P48" i="19"/>
  <c r="AH48" i="19"/>
  <c r="V28" i="19"/>
  <c r="AB38" i="19"/>
  <c r="AB18" i="19"/>
  <c r="AH18" i="19"/>
  <c r="AB8" i="19"/>
  <c r="V48" i="19"/>
  <c r="J8" i="19"/>
  <c r="V18" i="19"/>
  <c r="P28" i="19"/>
  <c r="P8" i="19"/>
  <c r="J18" i="19"/>
  <c r="J38" i="19"/>
  <c r="V32" i="19"/>
  <c r="P42" i="19"/>
  <c r="J12" i="19"/>
  <c r="J32" i="19"/>
  <c r="AB52" i="19"/>
  <c r="J22" i="19"/>
  <c r="V22" i="19"/>
  <c r="J52" i="19"/>
  <c r="AH12" i="19"/>
  <c r="J42" i="19"/>
  <c r="AH42" i="19"/>
  <c r="P32" i="19"/>
  <c r="AB12" i="19"/>
  <c r="AH32" i="19"/>
  <c r="AB32" i="19"/>
  <c r="AB42" i="19"/>
  <c r="V42" i="19"/>
  <c r="V12" i="19"/>
  <c r="V52" i="19"/>
  <c r="AB22" i="19"/>
  <c r="AH52" i="19"/>
  <c r="AH22" i="19"/>
  <c r="P22" i="19"/>
  <c r="P12" i="19"/>
  <c r="P52" i="19"/>
  <c r="W37" i="19" l="1"/>
  <c r="AI7" i="19"/>
  <c r="W17" i="19"/>
  <c r="W27" i="19"/>
  <c r="Q47" i="19"/>
  <c r="W7" i="19"/>
  <c r="AI17" i="19"/>
  <c r="K47" i="19"/>
  <c r="AI47" i="19"/>
  <c r="Q27" i="19"/>
  <c r="AC27" i="19"/>
  <c r="AC47" i="19"/>
  <c r="AC37" i="19"/>
  <c r="AI37" i="19"/>
  <c r="AC17" i="19"/>
  <c r="K37" i="19"/>
  <c r="AC7" i="19"/>
  <c r="W47" i="19"/>
  <c r="Q37" i="19"/>
  <c r="AI27" i="19"/>
  <c r="Q7" i="19"/>
  <c r="K27" i="19"/>
  <c r="K17" i="19"/>
  <c r="K7" i="19"/>
  <c r="Q17" i="19"/>
  <c r="K35" i="19"/>
  <c r="AC25" i="19"/>
  <c r="K45" i="19"/>
  <c r="AI45" i="19"/>
  <c r="W45" i="19"/>
  <c r="Q35" i="19"/>
  <c r="K55" i="19"/>
  <c r="AC15" i="19"/>
  <c r="Q15" i="19"/>
  <c r="AC35" i="19"/>
  <c r="AI35" i="19"/>
  <c r="Q55" i="19"/>
  <c r="AI25" i="19"/>
  <c r="AC55" i="19"/>
  <c r="W15" i="19"/>
  <c r="K15" i="19"/>
  <c r="W25" i="19"/>
  <c r="AC45" i="19"/>
  <c r="Q25" i="19"/>
  <c r="W55" i="19"/>
  <c r="K25" i="19"/>
  <c r="Q45" i="19"/>
  <c r="W35" i="19"/>
  <c r="AI55" i="19"/>
  <c r="AI15" i="19"/>
  <c r="AC14" i="19"/>
  <c r="Q14" i="19"/>
  <c r="AI54" i="19"/>
  <c r="Q54" i="19"/>
  <c r="Q24" i="19"/>
  <c r="AI14" i="19"/>
  <c r="W24" i="19"/>
  <c r="AC44" i="19"/>
  <c r="K54" i="19"/>
  <c r="AI34" i="19"/>
  <c r="W14" i="19"/>
  <c r="K24" i="19"/>
  <c r="AC24" i="19"/>
  <c r="AI44" i="19"/>
  <c r="AI24" i="19"/>
  <c r="W44" i="19"/>
  <c r="Q44" i="19"/>
  <c r="AC54" i="19"/>
  <c r="K44" i="19"/>
  <c r="Q34" i="19"/>
  <c r="W34" i="19"/>
  <c r="K14" i="19"/>
  <c r="W54" i="19"/>
  <c r="K34" i="19"/>
  <c r="AC34" i="19"/>
  <c r="AI41" i="19"/>
  <c r="W11" i="19"/>
  <c r="Q51" i="19"/>
  <c r="W21" i="19"/>
  <c r="AC11" i="19"/>
  <c r="AI51" i="19"/>
  <c r="W41" i="19"/>
  <c r="K41" i="19"/>
  <c r="AI11" i="19"/>
  <c r="AC41" i="19"/>
  <c r="AC21" i="19"/>
  <c r="K31" i="19"/>
  <c r="W51" i="19"/>
  <c r="Q21" i="19"/>
  <c r="Q31" i="19"/>
  <c r="AI21" i="19"/>
  <c r="K51" i="19"/>
  <c r="K21" i="19"/>
  <c r="AI31" i="19"/>
  <c r="Q41" i="19"/>
  <c r="K11" i="19"/>
  <c r="AC31" i="19"/>
  <c r="AC51" i="19"/>
  <c r="W31" i="19"/>
  <c r="Q11" i="19"/>
  <c r="AD55" i="19"/>
  <c r="R15" i="19"/>
  <c r="AJ35" i="19"/>
  <c r="X45" i="19"/>
  <c r="AJ15" i="19"/>
  <c r="AJ55" i="19"/>
  <c r="R25" i="19"/>
  <c r="X15" i="19"/>
  <c r="R55" i="19"/>
  <c r="X55" i="19"/>
  <c r="AD15" i="19"/>
  <c r="L35" i="19"/>
  <c r="L15" i="19"/>
  <c r="L45" i="19"/>
  <c r="AD45" i="19"/>
  <c r="L25" i="19"/>
  <c r="AD25" i="19"/>
  <c r="X35" i="19"/>
  <c r="X25" i="19"/>
  <c r="R35" i="19"/>
  <c r="AJ25" i="19"/>
  <c r="AD35" i="19"/>
  <c r="R45" i="19"/>
  <c r="AJ45" i="19"/>
  <c r="L55" i="19"/>
  <c r="P54" i="19"/>
  <c r="AH14" i="19"/>
  <c r="AB14" i="19"/>
  <c r="AH34" i="19"/>
  <c r="AB54" i="19"/>
  <c r="AH54" i="19"/>
  <c r="V14" i="19"/>
  <c r="J54" i="19"/>
  <c r="AH44" i="19"/>
  <c r="V54" i="19"/>
  <c r="J14" i="19"/>
  <c r="AH24" i="19"/>
  <c r="V34" i="19"/>
  <c r="AB44" i="19"/>
  <c r="AB34" i="19"/>
  <c r="P14" i="19"/>
  <c r="V24" i="19"/>
  <c r="AB24" i="19"/>
  <c r="V44" i="19"/>
  <c r="P34" i="19"/>
  <c r="J34" i="19"/>
  <c r="P24" i="19"/>
  <c r="J44" i="19"/>
  <c r="J24" i="19"/>
  <c r="P44" i="19"/>
  <c r="AJ52" i="19"/>
  <c r="AJ32" i="19"/>
  <c r="L32" i="19"/>
  <c r="AJ42" i="19"/>
  <c r="L12" i="19"/>
  <c r="L52" i="19"/>
  <c r="X12" i="19"/>
  <c r="R12" i="19"/>
  <c r="AD42" i="19"/>
  <c r="X42" i="19"/>
  <c r="AJ12" i="19"/>
  <c r="X32" i="19"/>
  <c r="R52" i="19"/>
  <c r="R32" i="19"/>
  <c r="X22" i="19"/>
  <c r="AJ22" i="19"/>
  <c r="L22" i="19"/>
  <c r="R22" i="19"/>
  <c r="AD12" i="19"/>
  <c r="AD32" i="19"/>
  <c r="AD22" i="19"/>
  <c r="X52" i="19"/>
  <c r="AD52" i="19"/>
  <c r="L42" i="19"/>
  <c r="R42" i="19"/>
  <c r="AJ21" i="19"/>
  <c r="AD31" i="19"/>
  <c r="R21" i="19"/>
  <c r="AD41" i="19"/>
  <c r="AJ11" i="19"/>
  <c r="AJ51" i="19"/>
  <c r="L41" i="19"/>
  <c r="AD11" i="19"/>
  <c r="L21" i="19"/>
  <c r="L11" i="19"/>
  <c r="X51" i="19"/>
  <c r="X21" i="19"/>
  <c r="R11" i="19"/>
  <c r="R31" i="19"/>
  <c r="AJ41" i="19"/>
  <c r="L31" i="19"/>
  <c r="R51" i="19"/>
  <c r="X31" i="19"/>
  <c r="X11" i="19"/>
  <c r="X41" i="19"/>
  <c r="AJ31" i="19"/>
  <c r="AD51" i="19"/>
  <c r="R41" i="19"/>
  <c r="AD21" i="19"/>
  <c r="L51" i="19"/>
  <c r="K42" i="19"/>
  <c r="AC32" i="19"/>
  <c r="W42" i="19"/>
  <c r="AI52" i="19"/>
  <c r="K22" i="19"/>
  <c r="Q32" i="19"/>
  <c r="AI12" i="19"/>
  <c r="AC52" i="19"/>
  <c r="Q42" i="19"/>
  <c r="AC42" i="19"/>
  <c r="K12" i="19"/>
  <c r="Q22" i="19"/>
  <c r="W52" i="19"/>
  <c r="AI42" i="19"/>
  <c r="W32" i="19"/>
  <c r="AI22" i="19"/>
  <c r="W12" i="19"/>
  <c r="AI32" i="19"/>
  <c r="AC12" i="19"/>
  <c r="Q12" i="19"/>
  <c r="Q52" i="19"/>
  <c r="K32" i="19"/>
  <c r="W22" i="19"/>
  <c r="K52" i="19"/>
  <c r="AC22" i="19"/>
  <c r="AC40" i="19"/>
  <c r="W10" i="19"/>
  <c r="AC50" i="19"/>
  <c r="Q10" i="19"/>
  <c r="Q30" i="19"/>
  <c r="W50" i="19"/>
  <c r="K40" i="19"/>
  <c r="Q50" i="19"/>
  <c r="W20" i="19"/>
  <c r="K10" i="19"/>
  <c r="Q40" i="19"/>
  <c r="K30" i="19"/>
  <c r="AI50" i="19"/>
  <c r="AI20" i="19"/>
  <c r="K50" i="19"/>
  <c r="AI40" i="19"/>
  <c r="W40" i="19"/>
  <c r="K20" i="19"/>
  <c r="AC10" i="19"/>
  <c r="AI10" i="19"/>
  <c r="AC20" i="19"/>
  <c r="AI30" i="19"/>
  <c r="AC30" i="19"/>
  <c r="W30" i="19"/>
  <c r="Q20" i="19"/>
  <c r="K39" i="19"/>
  <c r="AC39" i="19"/>
  <c r="W29" i="19"/>
  <c r="AI49" i="19"/>
  <c r="W9" i="19"/>
  <c r="AC19" i="19"/>
  <c r="Q49" i="19"/>
  <c r="W49" i="19"/>
  <c r="AC9" i="19"/>
  <c r="AI9" i="19"/>
  <c r="Q29" i="19"/>
  <c r="W39" i="19"/>
  <c r="Q39" i="19"/>
  <c r="K9" i="19"/>
  <c r="W19" i="19"/>
  <c r="AI39" i="19"/>
  <c r="K29" i="19"/>
  <c r="AC49" i="19"/>
  <c r="AI19" i="19"/>
  <c r="AC29" i="19"/>
  <c r="K19" i="19"/>
  <c r="K49" i="19"/>
  <c r="Q19" i="19"/>
  <c r="Q9" i="19"/>
  <c r="AI29" i="19"/>
  <c r="K23" i="19"/>
  <c r="AI43" i="19"/>
  <c r="AC43" i="19"/>
  <c r="AC53" i="19"/>
  <c r="W43" i="19"/>
  <c r="K13" i="19"/>
  <c r="Q53" i="19"/>
  <c r="AI53" i="19"/>
  <c r="K33" i="19"/>
  <c r="K43" i="19"/>
  <c r="AI33" i="19"/>
  <c r="AC33" i="19"/>
  <c r="Q33" i="19"/>
  <c r="AI23" i="19"/>
  <c r="K53" i="19"/>
  <c r="AC23" i="19"/>
  <c r="AC13" i="19"/>
  <c r="W23" i="19"/>
  <c r="W33" i="19"/>
  <c r="Q13" i="19"/>
  <c r="W13" i="19"/>
  <c r="AI13" i="19"/>
  <c r="Q43" i="19"/>
  <c r="Q23" i="19"/>
  <c r="W53" i="19"/>
  <c r="M12" i="19"/>
  <c r="AK42" i="19"/>
  <c r="AE32" i="19"/>
  <c r="M52" i="19"/>
  <c r="S12" i="19"/>
  <c r="M32" i="19"/>
  <c r="S52" i="19"/>
  <c r="Y52" i="19"/>
  <c r="Y42" i="19"/>
  <c r="AK12" i="19"/>
  <c r="S22" i="19"/>
  <c r="AE12" i="19"/>
  <c r="Y22" i="19"/>
  <c r="S32" i="19"/>
  <c r="AK52" i="19"/>
  <c r="M22" i="19"/>
  <c r="AK32" i="19"/>
  <c r="AE22" i="19"/>
  <c r="AE42" i="19"/>
  <c r="Y32" i="19"/>
  <c r="M42" i="19"/>
  <c r="Y12" i="19"/>
  <c r="AE52" i="19"/>
  <c r="AK22" i="19"/>
  <c r="S42" i="19"/>
  <c r="AC18" i="19"/>
  <c r="W28" i="19"/>
  <c r="W38" i="19"/>
  <c r="K18" i="19"/>
  <c r="AC8" i="19"/>
  <c r="AI48" i="19"/>
  <c r="AI28" i="19"/>
  <c r="K8" i="19"/>
  <c r="W18" i="19"/>
  <c r="W8" i="19"/>
  <c r="K38" i="19"/>
  <c r="AC28" i="19"/>
  <c r="AI8" i="19"/>
  <c r="Q8" i="19"/>
  <c r="W48" i="19"/>
  <c r="AI18" i="19"/>
  <c r="Q48" i="19"/>
  <c r="K48" i="19"/>
  <c r="Q38" i="19"/>
  <c r="K28" i="19"/>
  <c r="AC38" i="19"/>
  <c r="AC48" i="19"/>
  <c r="AI38" i="19"/>
  <c r="Q18" i="19"/>
  <c r="Q28" i="19"/>
  <c r="R40" i="19" l="1"/>
  <c r="AD10" i="19"/>
  <c r="X40" i="19"/>
  <c r="AJ10" i="19"/>
  <c r="R50" i="19"/>
  <c r="X10" i="19"/>
  <c r="R30" i="19"/>
  <c r="L10" i="19"/>
  <c r="L50" i="19"/>
  <c r="AJ20" i="19"/>
  <c r="AJ40" i="19"/>
  <c r="AD30" i="19"/>
  <c r="R20" i="19"/>
  <c r="AD50" i="19"/>
  <c r="AJ30" i="19"/>
  <c r="AJ50" i="19"/>
  <c r="X30" i="19"/>
  <c r="AD20" i="19"/>
  <c r="L40" i="19"/>
  <c r="X50" i="19"/>
  <c r="X20" i="19"/>
  <c r="AD40" i="19"/>
  <c r="R10" i="19"/>
  <c r="L30" i="19"/>
  <c r="L20" i="19"/>
  <c r="AD47" i="19"/>
  <c r="AJ27" i="19"/>
  <c r="AD27" i="19"/>
  <c r="AJ7" i="19"/>
  <c r="AJ37" i="19"/>
  <c r="L27" i="19"/>
  <c r="AD17" i="19"/>
  <c r="L37" i="19"/>
  <c r="R17" i="19"/>
  <c r="AJ17" i="19"/>
  <c r="X7" i="19"/>
  <c r="X47" i="19"/>
  <c r="L7" i="19"/>
  <c r="L17" i="19"/>
  <c r="R27" i="19"/>
  <c r="X27" i="19"/>
  <c r="R7" i="19"/>
  <c r="X17" i="19"/>
  <c r="AJ47" i="19"/>
  <c r="L47" i="19"/>
  <c r="R37" i="19"/>
  <c r="AD7" i="19"/>
  <c r="X37" i="19"/>
  <c r="R47" i="19"/>
  <c r="AD37" i="19"/>
  <c r="AJ43" i="19"/>
  <c r="AD33" i="19"/>
  <c r="X33" i="19"/>
  <c r="X13" i="19"/>
  <c r="AD43" i="19"/>
  <c r="L43" i="19"/>
  <c r="X23" i="19"/>
  <c r="R33" i="19"/>
  <c r="R43" i="19"/>
  <c r="AD53" i="19"/>
  <c r="AJ13" i="19"/>
  <c r="R23" i="19"/>
  <c r="R13" i="19"/>
  <c r="AJ53" i="19"/>
  <c r="L33" i="19"/>
  <c r="L23" i="19"/>
  <c r="X43" i="19"/>
  <c r="X53" i="19"/>
  <c r="AD13" i="19"/>
  <c r="L53" i="19"/>
  <c r="L13" i="19"/>
  <c r="AD23" i="19"/>
  <c r="AJ33" i="19"/>
  <c r="AJ23" i="19"/>
  <c r="R53" i="19"/>
  <c r="M55" i="19"/>
  <c r="AK15" i="19"/>
  <c r="AE25" i="19"/>
  <c r="Y35" i="19"/>
  <c r="M25" i="19"/>
  <c r="S55" i="19"/>
  <c r="S45" i="19"/>
  <c r="S35" i="19"/>
  <c r="M15" i="19"/>
  <c r="AE45" i="19"/>
  <c r="Y15" i="19"/>
  <c r="AK45" i="19"/>
  <c r="AE55" i="19"/>
  <c r="M35" i="19"/>
  <c r="M45" i="19"/>
  <c r="S25" i="19"/>
  <c r="AK35" i="19"/>
  <c r="Y25" i="19"/>
  <c r="AE15" i="19"/>
  <c r="Y45" i="19"/>
  <c r="AE35" i="19"/>
  <c r="AK25" i="19"/>
  <c r="Y55" i="19"/>
  <c r="S15" i="19"/>
  <c r="AK55" i="19"/>
  <c r="X8" i="19"/>
  <c r="R48" i="19"/>
  <c r="L8" i="19"/>
  <c r="AD38" i="19"/>
  <c r="AD48" i="19"/>
  <c r="AD8" i="19"/>
  <c r="R18" i="19"/>
  <c r="L38" i="19"/>
  <c r="AJ28" i="19"/>
  <c r="X18" i="19"/>
  <c r="X48" i="19"/>
  <c r="R28" i="19"/>
  <c r="L18" i="19"/>
  <c r="X28" i="19"/>
  <c r="R8" i="19"/>
  <c r="X38" i="19"/>
  <c r="AJ8" i="19"/>
  <c r="AD18" i="19"/>
  <c r="AJ38" i="19"/>
  <c r="L48" i="19"/>
  <c r="AJ48" i="19"/>
  <c r="AJ18" i="19"/>
  <c r="R38" i="19"/>
  <c r="AD28" i="19"/>
  <c r="L28" i="19"/>
  <c r="Z11" i="19"/>
  <c r="AF31" i="19"/>
  <c r="T51" i="19"/>
  <c r="N51" i="19"/>
  <c r="Z41" i="19"/>
  <c r="AF21" i="19"/>
  <c r="AL31" i="19"/>
  <c r="T31" i="19"/>
  <c r="Z31" i="19"/>
  <c r="N21" i="19"/>
  <c r="N31" i="19"/>
  <c r="AL11" i="19"/>
  <c r="T11" i="19"/>
  <c r="AF11" i="19"/>
  <c r="AL41" i="19"/>
  <c r="T21" i="19"/>
  <c r="Z21" i="19"/>
  <c r="AL51" i="19"/>
  <c r="N11" i="19"/>
  <c r="AF51" i="19"/>
  <c r="N41" i="19"/>
  <c r="Z51" i="19"/>
  <c r="AL21" i="19"/>
  <c r="T41" i="19"/>
  <c r="AF41" i="19"/>
  <c r="O11" i="19"/>
  <c r="O21" i="19"/>
  <c r="O51" i="19"/>
  <c r="AA31" i="19"/>
  <c r="AM31" i="19"/>
  <c r="AG51" i="19"/>
  <c r="AA41" i="19"/>
  <c r="AM11" i="19"/>
  <c r="U21" i="19"/>
  <c r="AG41" i="19"/>
  <c r="AM21" i="19"/>
  <c r="AM51" i="19"/>
  <c r="O41" i="19"/>
  <c r="U11" i="19"/>
  <c r="AG31" i="19"/>
  <c r="U41" i="19"/>
  <c r="AG11" i="19"/>
  <c r="AM41" i="19"/>
  <c r="AA21" i="19"/>
  <c r="AA51" i="19"/>
  <c r="U51" i="19"/>
  <c r="U31" i="19"/>
  <c r="AA11" i="19"/>
  <c r="AG21" i="19"/>
  <c r="O31" i="19"/>
  <c r="AE11" i="19"/>
  <c r="Y41" i="19"/>
  <c r="M41" i="19"/>
  <c r="Y21" i="19"/>
  <c r="AK41" i="19"/>
  <c r="S31" i="19"/>
  <c r="M31" i="19"/>
  <c r="M51" i="19"/>
  <c r="Y51" i="19"/>
  <c r="AK21" i="19"/>
  <c r="AK31" i="19"/>
  <c r="Y11" i="19"/>
  <c r="AE41" i="19"/>
  <c r="AE21" i="19"/>
  <c r="S51" i="19"/>
  <c r="AE51" i="19"/>
  <c r="AK51" i="19"/>
  <c r="M21" i="19"/>
  <c r="AE31" i="19"/>
  <c r="S41" i="19"/>
  <c r="AK11" i="19"/>
  <c r="S11" i="19"/>
  <c r="Y31" i="19"/>
  <c r="S21" i="19"/>
  <c r="M11" i="19"/>
  <c r="L54" i="19"/>
  <c r="AJ14" i="19"/>
  <c r="AD44" i="19"/>
  <c r="X54" i="19"/>
  <c r="R14" i="19"/>
  <c r="AD24" i="19"/>
  <c r="AD34" i="19"/>
  <c r="R54" i="19"/>
  <c r="L34" i="19"/>
  <c r="AJ34" i="19"/>
  <c r="X24" i="19"/>
  <c r="AJ24" i="19"/>
  <c r="X44" i="19"/>
  <c r="R24" i="19"/>
  <c r="X34" i="19"/>
  <c r="L14" i="19"/>
  <c r="AD14" i="19"/>
  <c r="L44" i="19"/>
  <c r="R44" i="19"/>
  <c r="AD54" i="19"/>
  <c r="X14" i="19"/>
  <c r="AJ44" i="19"/>
  <c r="R34" i="19"/>
  <c r="AJ54" i="19"/>
  <c r="L24" i="19"/>
  <c r="AD29" i="19"/>
  <c r="AD19" i="19"/>
  <c r="R39" i="19"/>
  <c r="R9" i="19"/>
  <c r="X49" i="19"/>
  <c r="X9" i="19"/>
  <c r="AD39" i="19"/>
  <c r="R29" i="19"/>
  <c r="L49" i="19"/>
  <c r="X19" i="19"/>
  <c r="X29" i="19"/>
  <c r="X39" i="19"/>
  <c r="L9" i="19"/>
  <c r="AD9" i="19"/>
  <c r="AJ49" i="19"/>
  <c r="L39" i="19"/>
  <c r="R19" i="19"/>
  <c r="AJ39" i="19"/>
  <c r="AJ29" i="19"/>
  <c r="AJ19" i="19"/>
  <c r="AJ9" i="19"/>
  <c r="AD49" i="19"/>
  <c r="L19" i="19"/>
  <c r="L29" i="19"/>
  <c r="R49" i="19"/>
  <c r="AG39" i="19" l="1"/>
  <c r="AG29" i="19"/>
  <c r="AM19" i="19"/>
  <c r="O39" i="19"/>
  <c r="AG49" i="19"/>
  <c r="O29" i="19"/>
  <c r="U29" i="19"/>
  <c r="O49" i="19"/>
  <c r="U49" i="19"/>
  <c r="AA19" i="19"/>
  <c r="U39" i="19"/>
  <c r="AG9" i="19"/>
  <c r="AA39" i="19"/>
  <c r="AM49" i="19"/>
  <c r="O19" i="19"/>
  <c r="AM39" i="19"/>
  <c r="AM29" i="19"/>
  <c r="O9" i="19"/>
  <c r="AM9" i="19"/>
  <c r="AA49" i="19"/>
  <c r="AG19" i="19"/>
  <c r="U9" i="19"/>
  <c r="U19" i="19"/>
  <c r="AA9" i="19"/>
  <c r="AA29" i="19"/>
  <c r="AE54" i="19"/>
  <c r="S24" i="19"/>
  <c r="AE34" i="19"/>
  <c r="Y54" i="19"/>
  <c r="AE14" i="19"/>
  <c r="Y34" i="19"/>
  <c r="M44" i="19"/>
  <c r="AK54" i="19"/>
  <c r="M24" i="19"/>
  <c r="AK34" i="19"/>
  <c r="Y14" i="19"/>
  <c r="AK14" i="19"/>
  <c r="Y24" i="19"/>
  <c r="S44" i="19"/>
  <c r="M34" i="19"/>
  <c r="AK44" i="19"/>
  <c r="M54" i="19"/>
  <c r="Y44" i="19"/>
  <c r="S54" i="19"/>
  <c r="AK24" i="19"/>
  <c r="M14" i="19"/>
  <c r="AE44" i="19"/>
  <c r="S34" i="19"/>
  <c r="AE24" i="19"/>
  <c r="S14" i="19"/>
  <c r="AK17" i="19"/>
  <c r="S27" i="19"/>
  <c r="S37" i="19"/>
  <c r="AE27" i="19"/>
  <c r="Y47" i="19"/>
  <c r="S7" i="19"/>
  <c r="M17" i="19"/>
  <c r="AE17" i="19"/>
  <c r="AK27" i="19"/>
  <c r="Y7" i="19"/>
  <c r="Y37" i="19"/>
  <c r="AE37" i="19"/>
  <c r="Y27" i="19"/>
  <c r="M47" i="19"/>
  <c r="AE47" i="19"/>
  <c r="Y17" i="19"/>
  <c r="AE7" i="19"/>
  <c r="M27" i="19"/>
  <c r="S47" i="19"/>
  <c r="M7" i="19"/>
  <c r="M37" i="19"/>
  <c r="S17" i="19"/>
  <c r="AK7" i="19"/>
  <c r="AK47" i="19"/>
  <c r="AK37" i="19"/>
  <c r="M48" i="19"/>
  <c r="S48" i="19"/>
  <c r="AE8" i="19"/>
  <c r="AE38" i="19"/>
  <c r="M38" i="19"/>
  <c r="AE18" i="19"/>
  <c r="AK48" i="19"/>
  <c r="AK18" i="19"/>
  <c r="AK28" i="19"/>
  <c r="S28" i="19"/>
  <c r="Y48" i="19"/>
  <c r="M8" i="19"/>
  <c r="Y8" i="19"/>
  <c r="M28" i="19"/>
  <c r="AK38" i="19"/>
  <c r="M18" i="19"/>
  <c r="Y28" i="19"/>
  <c r="S38" i="19"/>
  <c r="AE48" i="19"/>
  <c r="Y18" i="19"/>
  <c r="AK8" i="19"/>
  <c r="Y38" i="19"/>
  <c r="S8" i="19"/>
  <c r="S18" i="19"/>
  <c r="AE28" i="19"/>
  <c r="AA55" i="19"/>
  <c r="O45" i="19"/>
  <c r="AA15" i="19"/>
  <c r="AM55" i="19"/>
  <c r="O55" i="19"/>
  <c r="AG35" i="19"/>
  <c r="AM25" i="19"/>
  <c r="AM35" i="19"/>
  <c r="AA25" i="19"/>
  <c r="AM45" i="19"/>
  <c r="AG25" i="19"/>
  <c r="AA35" i="19"/>
  <c r="O25" i="19"/>
  <c r="U25" i="19"/>
  <c r="AG45" i="19"/>
  <c r="U35" i="19"/>
  <c r="AA45" i="19"/>
  <c r="AM15" i="19"/>
  <c r="U45" i="19"/>
  <c r="O35" i="19"/>
  <c r="O15" i="19"/>
  <c r="AG15" i="19"/>
  <c r="U15" i="19"/>
  <c r="AG55" i="19"/>
  <c r="U55" i="19"/>
  <c r="AE40" i="19"/>
  <c r="Y30" i="19"/>
  <c r="M20" i="19"/>
  <c r="Y20" i="19"/>
  <c r="M40" i="19"/>
  <c r="M10" i="19"/>
  <c r="AK20" i="19"/>
  <c r="AK10" i="19"/>
  <c r="AK30" i="19"/>
  <c r="Y40" i="19"/>
  <c r="S40" i="19"/>
  <c r="AE30" i="19"/>
  <c r="Y10" i="19"/>
  <c r="M30" i="19"/>
  <c r="AE50" i="19"/>
  <c r="AE20" i="19"/>
  <c r="S50" i="19"/>
  <c r="S10" i="19"/>
  <c r="Y50" i="19"/>
  <c r="S30" i="19"/>
  <c r="AK50" i="19"/>
  <c r="AE10" i="19"/>
  <c r="S20" i="19"/>
  <c r="M50" i="19"/>
  <c r="AK40" i="19"/>
  <c r="AF39" i="19"/>
  <c r="AL19" i="19"/>
  <c r="N39" i="19"/>
  <c r="Z19" i="19"/>
  <c r="AF19" i="19"/>
  <c r="N29" i="19"/>
  <c r="AL29" i="19"/>
  <c r="AL39" i="19"/>
  <c r="AF49" i="19"/>
  <c r="AF9" i="19"/>
  <c r="AL9" i="19"/>
  <c r="N49" i="19"/>
  <c r="Z9" i="19"/>
  <c r="Z49" i="19"/>
  <c r="N19" i="19"/>
  <c r="Z39" i="19"/>
  <c r="T9" i="19"/>
  <c r="T39" i="19"/>
  <c r="Z29" i="19"/>
  <c r="N9" i="19"/>
  <c r="T49" i="19"/>
  <c r="T19" i="19"/>
  <c r="AL49" i="19"/>
  <c r="T29" i="19"/>
  <c r="AF29" i="19"/>
  <c r="T18" i="19"/>
  <c r="N48" i="19"/>
  <c r="N8" i="19"/>
  <c r="T28" i="19"/>
  <c r="AF38" i="19"/>
  <c r="Z28" i="19"/>
  <c r="Z18" i="19"/>
  <c r="AF8" i="19"/>
  <c r="AL8" i="19"/>
  <c r="Z48" i="19"/>
  <c r="AL48" i="19"/>
  <c r="AL28" i="19"/>
  <c r="N38" i="19"/>
  <c r="AL38" i="19"/>
  <c r="AF28" i="19"/>
  <c r="AF18" i="19"/>
  <c r="AL18" i="19"/>
  <c r="Z8" i="19"/>
  <c r="T48" i="19"/>
  <c r="T8" i="19"/>
  <c r="T38" i="19"/>
  <c r="Z38" i="19"/>
  <c r="AF48" i="19"/>
  <c r="N28" i="19"/>
  <c r="N18" i="19"/>
  <c r="AL55" i="19"/>
  <c r="Z45" i="19"/>
  <c r="Z35" i="19"/>
  <c r="N25" i="19"/>
  <c r="Z55" i="19"/>
  <c r="N45" i="19"/>
  <c r="T35" i="19"/>
  <c r="T45" i="19"/>
  <c r="AL25" i="19"/>
  <c r="AL15" i="19"/>
  <c r="N35" i="19"/>
  <c r="AL35" i="19"/>
  <c r="Z25" i="19"/>
  <c r="AF25" i="19"/>
  <c r="T15" i="19"/>
  <c r="T55" i="19"/>
  <c r="AL45" i="19"/>
  <c r="T25" i="19"/>
  <c r="AF45" i="19"/>
  <c r="AF15" i="19"/>
  <c r="N15" i="19"/>
  <c r="AF55" i="19"/>
  <c r="N55" i="19"/>
  <c r="Z15" i="19"/>
  <c r="AF35" i="19"/>
  <c r="S39" i="19"/>
  <c r="M49" i="19"/>
  <c r="AE19" i="19"/>
  <c r="S49" i="19"/>
  <c r="AK19" i="19"/>
  <c r="Y9" i="19"/>
  <c r="M29" i="19"/>
  <c r="AE49" i="19"/>
  <c r="Y39" i="19"/>
  <c r="AK49" i="19"/>
  <c r="AK29" i="19"/>
  <c r="AK39" i="19"/>
  <c r="S19" i="19"/>
  <c r="M19" i="19"/>
  <c r="AE9" i="19"/>
  <c r="AE39" i="19"/>
  <c r="M39" i="19"/>
  <c r="AK9" i="19"/>
  <c r="Y19" i="19"/>
  <c r="S29" i="19"/>
  <c r="S9" i="19"/>
  <c r="AE29" i="19"/>
  <c r="Y49" i="19"/>
  <c r="M9" i="19"/>
  <c r="Y29" i="19"/>
  <c r="O8" i="19"/>
  <c r="AA48" i="19"/>
  <c r="AM38" i="19"/>
  <c r="U48" i="19"/>
  <c r="AA18" i="19"/>
  <c r="AG18" i="19"/>
  <c r="AG48" i="19"/>
  <c r="AM18" i="19"/>
  <c r="AA28" i="19"/>
  <c r="AG28" i="19"/>
  <c r="AA8" i="19"/>
  <c r="U18" i="19"/>
  <c r="AG38" i="19"/>
  <c r="U38" i="19"/>
  <c r="AM8" i="19"/>
  <c r="AA38" i="19"/>
  <c r="AM48" i="19"/>
  <c r="U28" i="19"/>
  <c r="O38" i="19"/>
  <c r="U8" i="19"/>
  <c r="AG8" i="19"/>
  <c r="O18" i="19"/>
  <c r="O28" i="19"/>
  <c r="O48" i="19"/>
  <c r="AM28" i="19"/>
  <c r="Y33" i="19"/>
  <c r="AE13" i="19"/>
  <c r="S23" i="19"/>
  <c r="Y13" i="19"/>
  <c r="AE23" i="19"/>
  <c r="AK33" i="19"/>
  <c r="AK13" i="19"/>
  <c r="S43" i="19"/>
  <c r="M23" i="19"/>
  <c r="Y43" i="19"/>
  <c r="M43" i="19"/>
  <c r="AE43" i="19"/>
  <c r="AE53" i="19"/>
  <c r="M13" i="19"/>
  <c r="AK43" i="19"/>
  <c r="AK23" i="19"/>
  <c r="Y23" i="19"/>
  <c r="AE33" i="19"/>
  <c r="M53" i="19"/>
  <c r="S13" i="19"/>
  <c r="S33" i="19"/>
  <c r="AK53" i="19"/>
  <c r="Y53" i="19"/>
  <c r="S53" i="19"/>
  <c r="M33" i="19"/>
  <c r="AG24" i="19" l="1"/>
  <c r="O44" i="19"/>
  <c r="O24" i="19"/>
  <c r="AM14" i="19"/>
  <c r="AG34" i="19"/>
  <c r="O34" i="19"/>
  <c r="AA44" i="19"/>
  <c r="O14" i="19"/>
  <c r="AA54" i="19"/>
  <c r="U14" i="19"/>
  <c r="AM44" i="19"/>
  <c r="AA34" i="19"/>
  <c r="AM24" i="19"/>
  <c r="AM54" i="19"/>
  <c r="AG14" i="19"/>
  <c r="AM34" i="19"/>
  <c r="U54" i="19"/>
  <c r="AG44" i="19"/>
  <c r="AA24" i="19"/>
  <c r="AG54" i="19"/>
  <c r="U34" i="19"/>
  <c r="U24" i="19"/>
  <c r="AA14" i="19"/>
  <c r="O54" i="19"/>
  <c r="U44" i="19"/>
  <c r="U43" i="19"/>
  <c r="U13" i="19"/>
  <c r="AM53" i="19"/>
  <c r="AA53" i="19"/>
  <c r="AA43" i="19"/>
  <c r="O53" i="19"/>
  <c r="O23" i="19"/>
  <c r="O13" i="19"/>
  <c r="AG43" i="19"/>
  <c r="U33" i="19"/>
  <c r="U23" i="19"/>
  <c r="AM13" i="19"/>
  <c r="AM23" i="19"/>
  <c r="AG13" i="19"/>
  <c r="AA23" i="19"/>
  <c r="AG33" i="19"/>
  <c r="AA33" i="19"/>
  <c r="AM33" i="19"/>
  <c r="AA13" i="19"/>
  <c r="AG23" i="19"/>
  <c r="U53" i="19"/>
  <c r="AG53" i="19"/>
  <c r="O43" i="19"/>
  <c r="AM43" i="19"/>
  <c r="O33" i="19"/>
  <c r="AF54" i="19"/>
  <c r="AL34" i="19"/>
  <c r="AF34" i="19"/>
  <c r="AL14" i="19"/>
  <c r="AF44" i="19"/>
  <c r="T44" i="19"/>
  <c r="N14" i="19"/>
  <c r="N44" i="19"/>
  <c r="T24" i="19"/>
  <c r="N24" i="19"/>
  <c r="AL44" i="19"/>
  <c r="N34" i="19"/>
  <c r="Z44" i="19"/>
  <c r="Z24" i="19"/>
  <c r="T14" i="19"/>
  <c r="N54" i="19"/>
  <c r="T34" i="19"/>
  <c r="Z14" i="19"/>
  <c r="AF24" i="19"/>
  <c r="AF14" i="19"/>
  <c r="Z54" i="19"/>
  <c r="AL54" i="19"/>
  <c r="T54" i="19"/>
  <c r="AL24" i="19"/>
  <c r="Z34" i="19"/>
  <c r="AF53" i="19"/>
  <c r="T43" i="19"/>
  <c r="Z53" i="19"/>
  <c r="N43" i="19"/>
  <c r="T23" i="19"/>
  <c r="AF43" i="19"/>
  <c r="Z13" i="19"/>
  <c r="Z43" i="19"/>
  <c r="AF23" i="19"/>
  <c r="AL13" i="19"/>
  <c r="Z23" i="19"/>
  <c r="AL43" i="19"/>
  <c r="AF13" i="19"/>
  <c r="AL23" i="19"/>
  <c r="N13" i="19"/>
  <c r="T33" i="19"/>
  <c r="AL53" i="19"/>
  <c r="N23" i="19"/>
  <c r="N53" i="19"/>
  <c r="AF33" i="19"/>
  <c r="N33" i="19"/>
  <c r="T53" i="19"/>
  <c r="AL33" i="19"/>
  <c r="T13" i="19"/>
  <c r="Z33" i="19"/>
  <c r="Z47" i="19"/>
  <c r="T7" i="19"/>
  <c r="AL37" i="19"/>
  <c r="T17" i="19"/>
  <c r="Z17" i="19"/>
  <c r="AF7" i="19"/>
  <c r="AF37" i="19"/>
  <c r="N17" i="19"/>
  <c r="AF27" i="19"/>
  <c r="AF47" i="19"/>
  <c r="AL47" i="19"/>
  <c r="T27" i="19"/>
  <c r="Z37" i="19"/>
  <c r="T37" i="19"/>
  <c r="N37" i="19"/>
  <c r="N47" i="19"/>
  <c r="Z27" i="19"/>
  <c r="AL7" i="19"/>
  <c r="AL17" i="19"/>
  <c r="AF17" i="19"/>
  <c r="AL27" i="19"/>
  <c r="N27" i="19"/>
  <c r="N7" i="19"/>
  <c r="Z7" i="19"/>
  <c r="T47" i="19"/>
  <c r="O20" i="19"/>
  <c r="AM40" i="19"/>
  <c r="O30" i="19"/>
  <c r="AM50" i="19"/>
  <c r="AA50" i="19"/>
  <c r="AM30" i="19"/>
  <c r="AM10" i="19"/>
  <c r="AM20" i="19"/>
  <c r="O50" i="19"/>
  <c r="U30" i="19"/>
  <c r="AA10" i="19"/>
  <c r="U40" i="19"/>
  <c r="O40" i="19"/>
  <c r="U20" i="19"/>
  <c r="AG40" i="19"/>
  <c r="AG50" i="19"/>
  <c r="U50" i="19"/>
  <c r="AA30" i="19"/>
  <c r="AG10" i="19"/>
  <c r="AA40" i="19"/>
  <c r="AG20" i="19"/>
  <c r="AA20" i="19"/>
  <c r="U10" i="19"/>
  <c r="AG30" i="19"/>
  <c r="O10" i="19"/>
  <c r="AG37" i="19"/>
  <c r="AG47" i="19"/>
  <c r="U7" i="19"/>
  <c r="AM47" i="19"/>
  <c r="U27" i="19"/>
  <c r="O37" i="19"/>
  <c r="O17" i="19"/>
  <c r="AA7" i="19"/>
  <c r="AA47" i="19"/>
  <c r="O27" i="19"/>
  <c r="U37" i="19"/>
  <c r="AM17" i="19"/>
  <c r="AM37" i="19"/>
  <c r="AG27" i="19"/>
  <c r="AM7" i="19"/>
  <c r="AG7" i="19"/>
  <c r="AA17" i="19"/>
  <c r="O7" i="19"/>
  <c r="AA37" i="19"/>
  <c r="AA27" i="19"/>
  <c r="AM27" i="19"/>
  <c r="U17" i="19"/>
  <c r="U47" i="19"/>
  <c r="AG17" i="19"/>
  <c r="O47" i="19"/>
  <c r="Z40" i="19"/>
  <c r="T10" i="19"/>
  <c r="AF10" i="19"/>
  <c r="T20" i="19"/>
  <c r="N30" i="19"/>
  <c r="Z20" i="19"/>
  <c r="AF50" i="19"/>
  <c r="T50" i="19"/>
  <c r="AL30" i="19"/>
  <c r="T40" i="19"/>
  <c r="AF40" i="19"/>
  <c r="AF30" i="19"/>
  <c r="N50" i="19"/>
  <c r="AL40" i="19"/>
  <c r="AL20" i="19"/>
  <c r="Z10" i="19"/>
  <c r="AF20" i="19"/>
  <c r="N10" i="19"/>
  <c r="Z50" i="19"/>
  <c r="AL50" i="19"/>
  <c r="N40" i="19"/>
  <c r="T30" i="19"/>
  <c r="Z30" i="19"/>
  <c r="AL10" i="19"/>
  <c r="N20" i="19"/>
  <c r="Q12" i="1" l="1"/>
  <c r="R12" i="1" s="1"/>
  <c r="X6" i="18" l="1"/>
  <c r="AJ30" i="18"/>
  <c r="R22" i="18"/>
  <c r="L6" i="18"/>
  <c r="R30" i="18"/>
  <c r="X22" i="18"/>
  <c r="X38" i="18"/>
  <c r="AD38" i="18"/>
  <c r="AD22" i="18"/>
  <c r="X14" i="18"/>
  <c r="L30" i="18"/>
  <c r="R38" i="18"/>
  <c r="AJ14" i="18"/>
  <c r="R14" i="18"/>
  <c r="AD6" i="18"/>
  <c r="AD30" i="18"/>
  <c r="AJ38" i="18"/>
  <c r="AJ22" i="18"/>
  <c r="X30" i="18"/>
  <c r="L14" i="18"/>
  <c r="L22" i="18"/>
  <c r="AJ6" i="18"/>
  <c r="L38" i="18"/>
  <c r="AD14" i="18"/>
  <c r="R6" i="18"/>
  <c r="L16" i="18"/>
  <c r="R24" i="18"/>
  <c r="L8" i="18"/>
  <c r="R32" i="18"/>
  <c r="AJ16" i="18"/>
  <c r="R8" i="18"/>
  <c r="AD24" i="18"/>
  <c r="AJ32" i="18"/>
  <c r="AD8" i="18"/>
  <c r="X40" i="18"/>
  <c r="L32" i="18"/>
  <c r="X8" i="18"/>
  <c r="X24" i="18"/>
  <c r="AJ8" i="18"/>
  <c r="R40" i="18"/>
  <c r="L40" i="18"/>
  <c r="X16" i="18"/>
  <c r="L24" i="18"/>
  <c r="AJ24" i="18"/>
  <c r="X32" i="18"/>
  <c r="AJ40" i="18"/>
  <c r="R16" i="18"/>
  <c r="AD40" i="18"/>
  <c r="AD32" i="18"/>
  <c r="AD16" i="18"/>
  <c r="J42" i="18"/>
  <c r="P34" i="18"/>
  <c r="AB18" i="18"/>
  <c r="AB42" i="18"/>
  <c r="AH34" i="18"/>
  <c r="P10" i="18"/>
  <c r="V34" i="18"/>
  <c r="P42" i="18"/>
  <c r="V42" i="18"/>
  <c r="AH42" i="18"/>
  <c r="AB26" i="18"/>
  <c r="AH26" i="18"/>
  <c r="V26" i="18"/>
  <c r="AB34" i="18"/>
  <c r="V10" i="18"/>
  <c r="AH18" i="18"/>
  <c r="J34" i="18"/>
  <c r="J10" i="18"/>
  <c r="AB10" i="18"/>
  <c r="J18" i="18"/>
  <c r="P26" i="18"/>
  <c r="J26" i="18"/>
  <c r="AH10" i="18"/>
  <c r="P18" i="18"/>
  <c r="V18" i="18"/>
  <c r="X42" i="18"/>
  <c r="AD34" i="18"/>
  <c r="AD10" i="18"/>
  <c r="AD26" i="18"/>
  <c r="L10" i="18"/>
  <c r="L42" i="18"/>
  <c r="L26" i="18"/>
  <c r="X18" i="18"/>
  <c r="X34" i="18"/>
  <c r="X10" i="18"/>
  <c r="R18" i="18"/>
  <c r="AJ10" i="18"/>
  <c r="AD42" i="18"/>
  <c r="AJ34" i="18"/>
  <c r="R26" i="18"/>
  <c r="L18" i="18"/>
  <c r="AJ26" i="18"/>
  <c r="AD18" i="18"/>
  <c r="R34" i="18"/>
  <c r="L34" i="18"/>
  <c r="AJ42" i="18"/>
  <c r="R10" i="18"/>
  <c r="R42" i="18"/>
  <c r="X26" i="18"/>
  <c r="AJ18" i="18"/>
  <c r="T14" i="18"/>
  <c r="AL38" i="18"/>
  <c r="N14" i="18"/>
  <c r="Z6" i="18"/>
  <c r="T38" i="18"/>
  <c r="T22" i="18"/>
  <c r="AL14" i="18"/>
  <c r="N22" i="18"/>
  <c r="AF22" i="18"/>
  <c r="N6" i="18"/>
  <c r="AF6" i="18"/>
  <c r="AF38" i="18"/>
  <c r="N38" i="18"/>
  <c r="AL30" i="18"/>
  <c r="AL22" i="18"/>
  <c r="T6" i="18"/>
  <c r="AF14" i="18"/>
  <c r="AF30" i="18"/>
  <c r="Z22" i="18"/>
  <c r="T30" i="18"/>
  <c r="Z30" i="18"/>
  <c r="AL6" i="18"/>
  <c r="Z14" i="18"/>
  <c r="Z38" i="18"/>
  <c r="N30" i="18"/>
  <c r="J40" i="18"/>
  <c r="AB40" i="18"/>
  <c r="AH32" i="18"/>
  <c r="AB24" i="18"/>
  <c r="V16" i="18"/>
  <c r="J16" i="18"/>
  <c r="P32" i="18"/>
  <c r="V24" i="18"/>
  <c r="P24" i="18"/>
  <c r="V40" i="18"/>
  <c r="P16" i="18"/>
  <c r="P40" i="18"/>
  <c r="V32" i="18"/>
  <c r="AH16" i="18"/>
  <c r="AB16" i="18"/>
  <c r="V8" i="18"/>
  <c r="AH24" i="18"/>
  <c r="AH8" i="18"/>
  <c r="AH40" i="18"/>
  <c r="J8" i="18"/>
  <c r="AB32" i="18"/>
  <c r="AB8" i="18"/>
  <c r="J24" i="18"/>
  <c r="J32" i="18"/>
  <c r="P8" i="18"/>
  <c r="Z42" i="18"/>
  <c r="T18" i="18"/>
  <c r="AF34" i="18"/>
  <c r="AF42" i="18"/>
  <c r="N42" i="18"/>
  <c r="Z18" i="18"/>
  <c r="AL10" i="18"/>
  <c r="AL26" i="18"/>
  <c r="AF26" i="18"/>
  <c r="Z10" i="18"/>
  <c r="N18" i="18"/>
  <c r="T26" i="18"/>
  <c r="AF10" i="18"/>
  <c r="T34" i="18"/>
  <c r="N26" i="18"/>
  <c r="AL18" i="18"/>
  <c r="N10" i="18"/>
  <c r="AF18" i="18"/>
  <c r="Z26" i="18"/>
  <c r="AL34" i="18"/>
  <c r="Z34" i="18"/>
  <c r="T10" i="18"/>
  <c r="AL42" i="18"/>
  <c r="N34" i="18"/>
  <c r="T42" i="18"/>
  <c r="P14" i="18"/>
  <c r="V22" i="18"/>
  <c r="V14" i="18"/>
  <c r="P22" i="18"/>
  <c r="V38" i="18"/>
  <c r="AH14" i="18"/>
  <c r="AH38" i="18"/>
  <c r="J14" i="18"/>
  <c r="AB22" i="18"/>
  <c r="V30" i="18"/>
  <c r="AB14" i="18"/>
  <c r="AB38" i="18"/>
  <c r="J30" i="18"/>
  <c r="P38" i="18"/>
  <c r="AB6" i="18"/>
  <c r="S12" i="1"/>
  <c r="AI12" i="1" s="1"/>
  <c r="AH30" i="18"/>
  <c r="J38" i="18"/>
  <c r="AH6" i="18"/>
  <c r="V6" i="18"/>
  <c r="AB30" i="18"/>
  <c r="J22" i="18"/>
  <c r="J6" i="18"/>
  <c r="P30" i="18"/>
  <c r="AH22" i="18"/>
  <c r="P6" i="18"/>
  <c r="T12" i="1"/>
  <c r="AH12" i="18"/>
  <c r="J20" i="18"/>
  <c r="J44" i="18"/>
  <c r="AB28" i="18"/>
  <c r="P28" i="18"/>
  <c r="P12" i="18"/>
  <c r="AH20" i="18"/>
  <c r="P44" i="18"/>
  <c r="AB12" i="18"/>
  <c r="P20" i="18"/>
  <c r="J36" i="18"/>
  <c r="P36" i="18"/>
  <c r="AB44" i="18"/>
  <c r="V44" i="18"/>
  <c r="J28" i="18"/>
  <c r="AH36" i="18"/>
  <c r="V12" i="18"/>
  <c r="V28" i="18"/>
  <c r="AH44" i="18"/>
  <c r="AB20" i="18"/>
  <c r="AB36" i="18"/>
  <c r="AH28" i="18"/>
  <c r="V36" i="18"/>
  <c r="V20" i="18"/>
  <c r="J12" i="18"/>
  <c r="AF24" i="18"/>
  <c r="AF32" i="18"/>
  <c r="T40" i="18"/>
  <c r="Z40" i="18"/>
  <c r="AL8" i="18"/>
  <c r="AF8" i="18"/>
  <c r="T8" i="18"/>
  <c r="Z16" i="18"/>
  <c r="T24" i="18"/>
  <c r="AL24" i="18"/>
  <c r="Z32" i="18"/>
  <c r="N32" i="18"/>
  <c r="N16" i="18"/>
  <c r="Z8" i="18"/>
  <c r="AL40" i="18"/>
  <c r="N8" i="18"/>
  <c r="N24" i="18"/>
  <c r="T32" i="18"/>
  <c r="T16" i="18"/>
  <c r="AF40" i="18"/>
  <c r="AF16" i="18"/>
  <c r="AL32" i="18"/>
  <c r="N40" i="18"/>
  <c r="Z24" i="18"/>
  <c r="AL16" i="18"/>
  <c r="AH12" i="1" l="1"/>
  <c r="AH6" i="19" s="1"/>
  <c r="V25" i="19"/>
  <c r="V45" i="19"/>
  <c r="J15" i="19"/>
  <c r="AB45" i="19"/>
  <c r="AH25" i="19"/>
  <c r="AH55" i="19"/>
  <c r="AB15" i="19"/>
  <c r="P15" i="19"/>
  <c r="P45" i="19"/>
  <c r="V15" i="19"/>
  <c r="J35" i="19"/>
  <c r="AH45" i="19"/>
  <c r="J25" i="19"/>
  <c r="AB35" i="19"/>
  <c r="AH15" i="19"/>
  <c r="V35" i="19"/>
  <c r="J55" i="19"/>
  <c r="AB55" i="19"/>
  <c r="AB25" i="19"/>
  <c r="AH35" i="19"/>
  <c r="P55" i="19"/>
  <c r="J45" i="19"/>
  <c r="P25" i="19"/>
  <c r="P35" i="19"/>
  <c r="V55" i="19"/>
  <c r="AH36" i="19" l="1"/>
  <c r="AB16" i="19"/>
  <c r="J46" i="19"/>
  <c r="AB6" i="19"/>
  <c r="AB46" i="19"/>
  <c r="AJ12" i="1"/>
  <c r="P6" i="19"/>
  <c r="P16" i="19"/>
  <c r="J26" i="19"/>
  <c r="V26" i="19"/>
  <c r="AH46" i="19"/>
  <c r="J36" i="19"/>
  <c r="V6" i="19"/>
  <c r="V16" i="19"/>
  <c r="J16" i="19"/>
  <c r="P46" i="19"/>
  <c r="V46" i="19"/>
  <c r="AB36" i="19"/>
  <c r="V36" i="19"/>
  <c r="AB26" i="19"/>
  <c r="P36" i="19"/>
  <c r="AH16" i="19"/>
  <c r="P26" i="19"/>
  <c r="AH26" i="19"/>
  <c r="J6" i="19"/>
  <c r="W36" i="19"/>
  <c r="Q6" i="19"/>
  <c r="AC36" i="19"/>
  <c r="K6" i="19"/>
  <c r="K16" i="19"/>
  <c r="Q16" i="19"/>
  <c r="Q46" i="19"/>
  <c r="K26" i="19"/>
  <c r="W46" i="19"/>
  <c r="AI36" i="19"/>
  <c r="K36" i="19"/>
  <c r="Q26" i="19"/>
  <c r="AI6" i="19"/>
  <c r="K46" i="19"/>
  <c r="AI16" i="19"/>
  <c r="AI46" i="19"/>
  <c r="Q36" i="19"/>
  <c r="AC46" i="19"/>
  <c r="W6" i="19"/>
  <c r="W26" i="19"/>
  <c r="AC26" i="19"/>
  <c r="AC16" i="19"/>
  <c r="W16" i="19"/>
  <c r="AI26" i="19"/>
  <c r="AC6" i="19"/>
  <c r="M36" i="19" l="1"/>
  <c r="AE16" i="19"/>
  <c r="S46" i="19"/>
  <c r="AK26" i="19"/>
  <c r="S26" i="19"/>
  <c r="AK6" i="19"/>
  <c r="AK16" i="19"/>
  <c r="M16" i="19"/>
  <c r="Y6" i="19"/>
  <c r="S6" i="19"/>
  <c r="AE46" i="19"/>
  <c r="M26" i="19"/>
  <c r="AK36" i="19"/>
  <c r="AE36" i="19"/>
  <c r="Y16" i="19"/>
  <c r="M6" i="19"/>
  <c r="AE26" i="19"/>
  <c r="S16" i="19"/>
  <c r="AE6" i="19"/>
  <c r="Y36" i="19"/>
  <c r="M46" i="19"/>
  <c r="S36" i="19"/>
  <c r="Y46" i="19"/>
  <c r="Y26" i="19"/>
  <c r="AK46" i="19"/>
  <c r="AJ46" i="19"/>
  <c r="AJ26" i="19"/>
  <c r="X36" i="19"/>
  <c r="R46" i="19"/>
  <c r="R26" i="19"/>
  <c r="R16" i="19"/>
  <c r="L36" i="19"/>
  <c r="AJ6" i="19"/>
  <c r="L16" i="19"/>
  <c r="L6" i="19"/>
  <c r="R36" i="19"/>
  <c r="AD36" i="19"/>
  <c r="AJ36" i="19"/>
  <c r="L26" i="19"/>
  <c r="AD46" i="19"/>
  <c r="L46" i="19"/>
  <c r="R6" i="19"/>
  <c r="AD26" i="19"/>
  <c r="X46" i="19"/>
  <c r="AD6" i="19"/>
  <c r="AJ16" i="19"/>
  <c r="X6" i="19"/>
  <c r="X26" i="19"/>
  <c r="X16" i="19"/>
  <c r="AD16" i="19"/>
  <c r="AM46" i="19" l="1"/>
  <c r="U36" i="19"/>
  <c r="AG16" i="19"/>
  <c r="O6" i="19"/>
  <c r="AA36" i="19"/>
  <c r="AM16" i="19"/>
  <c r="U6" i="19"/>
  <c r="AG46" i="19"/>
  <c r="AA16" i="19"/>
  <c r="AA6" i="19"/>
  <c r="AG6" i="19"/>
  <c r="AA46" i="19"/>
  <c r="AM26" i="19"/>
  <c r="U16" i="19"/>
  <c r="O36" i="19"/>
  <c r="U26" i="19"/>
  <c r="O46" i="19"/>
  <c r="AA26" i="19"/>
  <c r="AM6" i="19"/>
  <c r="U46" i="19"/>
  <c r="AG26" i="19"/>
  <c r="O16" i="19"/>
  <c r="AG36" i="19"/>
  <c r="O26" i="19"/>
  <c r="AM36" i="19"/>
  <c r="AF6" i="19"/>
  <c r="N46" i="19"/>
  <c r="Z26" i="19"/>
  <c r="AL6" i="19"/>
  <c r="AL36" i="19"/>
  <c r="AF26" i="19"/>
  <c r="Z6" i="19"/>
  <c r="T26" i="19"/>
  <c r="Z46" i="19"/>
  <c r="AF46" i="19"/>
  <c r="T46" i="19"/>
  <c r="T6" i="19"/>
  <c r="AF36" i="19"/>
  <c r="N26" i="19"/>
  <c r="Z16" i="19"/>
  <c r="AL26" i="19"/>
  <c r="Z36" i="19"/>
  <c r="N36" i="19"/>
  <c r="AL46" i="19"/>
  <c r="T36" i="19"/>
  <c r="AF16" i="19"/>
  <c r="N6" i="19"/>
  <c r="N16" i="19"/>
  <c r="AL16" i="19"/>
  <c r="T16" i="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Maria Berenice Parra Parraga</author>
    <author>tc={D21D4887-EFE5-464F-AE10-9841CF374249}</author>
    <author>tc={0FB5362A-CDC7-4F0F-A42D-1510459C6650}</author>
    <author>tc={34043613-66DA-4F0E-A0D9-08E255C57737}</author>
    <author>tc={E742DF35-1EB8-4A5D-9C90-D211DDD2C093}</author>
    <author>tc={43DC9ECD-C088-441B-8DE9-6C87A8F06866}</author>
    <author>tc={392367C1-8A10-4E13-B8C3-476797407199}</author>
    <author>tc={9A1F3FD6-4448-4438-8704-6250C0C7BCA5}</author>
    <author>tc={A09C0E4A-B05B-401F-BC88-7B1BE5950226}</author>
    <author>tc={883A4F46-32FB-44F8-98CC-6616DC6CA455}</author>
    <author>tc={B788DE5A-C088-405A-A17D-02B824506B32}</author>
    <author>tc={2476BB7A-71B7-4A76-BD6E-7D5D9940E107}</author>
    <author>tc={E2C5AAD3-03C8-498E-88CC-6B94BE73F075}</author>
    <author>tc={8305D206-CDA6-44E0-9C59-CC926F3B76EF}</author>
  </authors>
  <commentList>
    <comment ref="G11" authorId="0" shapeId="0" xr:uid="{8356F139-BCCE-40F8-AE48-39F4A390EA68}">
      <text>
        <r>
          <rPr>
            <sz val="14"/>
            <color indexed="81"/>
            <rFont val="Montserrat"/>
          </rPr>
          <t>Justificar de manera detallada la aplicabilidad del control  o su exclusión en la Entidad, de acuerdo a la naturaleza de su operación.</t>
        </r>
      </text>
    </comment>
    <comment ref="H11" authorId="0" shapeId="0" xr:uid="{13E1152A-9048-4C86-9D31-0A2199F4C80A}">
      <text>
        <r>
          <rPr>
            <sz val="14"/>
            <color indexed="81"/>
            <rFont val="Montserrat"/>
          </rPr>
          <t>Identificar cada uno de los documentos que soportan el cumplimiento del control en la Entidad, de acuerdo a la naturaleza de su operación.</t>
        </r>
      </text>
    </comment>
    <comment ref="H48" authorId="1" shapeId="0" xr:uid="{D21D4887-EFE5-464F-AE10-9841CF374249}">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Validar con andres el procedimiento de mejora para agregar una fuente de accion nueva</t>
        </r>
      </text>
    </comment>
    <comment ref="H54" authorId="2" shapeId="0" xr:uid="{0FB5362A-CDC7-4F0F-A42D-1510459C665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Revisar con el proceso y validar la parte de SI para actualizar</t>
        </r>
      </text>
    </comment>
    <comment ref="G61" authorId="3" shapeId="0" xr:uid="{34043613-66DA-4F0E-A0D9-08E255C57737}">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VERIFICAR ESTE PROTOCOLO Y ADICIONAR EL QUE ESTA ELABORANDO BS Y SS</t>
        </r>
      </text>
    </comment>
    <comment ref="G62" authorId="4" shapeId="0" xr:uid="{E742DF35-1EB8-4A5D-9C90-D211DDD2C093}">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VERIFICAR ESTE PROTOCOLO Y ADICIONAR EL QUE ESTA ELABORANDO BS Y SS</t>
        </r>
      </text>
    </comment>
    <comment ref="G65" authorId="5" shapeId="0" xr:uid="{43DC9ECD-C088-441B-8DE9-6C87A8F06866}">
      <text>
        <r>
          <rPr>
            <sz val="11"/>
            <color theme="1"/>
            <rFont val="Calibri"/>
            <family val="2"/>
            <scheme val="minor"/>
          </rPr>
          <t xml:space="preserve">[Threaded comment]
Your version of Excel allows you to read this threaded comment; however, any edits to it will get removed if the file is opened in a newer version of Excel. Learn more: https://go.microsoft.com/fwlink/?linkid=870924
Comment:
    Falta complementar con administrativa de acuerdo con el correo enviado y alinear </t>
        </r>
      </text>
    </comment>
    <comment ref="G68" authorId="6" shapeId="0" xr:uid="{392367C1-8A10-4E13-B8C3-476797407199}">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VERIFICAR ESTE PROTOCOLO Y ADICIONAR EL QUE ESTA ELABORANDO BS Y SS</t>
        </r>
      </text>
    </comment>
    <comment ref="H70" authorId="7" shapeId="0" xr:uid="{9A1F3FD6-4448-4438-8704-6250C0C7BCA5}">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Complementar con lo que nos responda adminitrativa</t>
        </r>
      </text>
    </comment>
    <comment ref="H73" authorId="8" shapeId="0" xr:uid="{A09C0E4A-B05B-401F-BC88-7B1BE5950226}">
      <text>
        <r>
          <rPr>
            <sz val="11"/>
            <color theme="1"/>
            <rFont val="Calibri"/>
            <family val="2"/>
            <scheme val="minor"/>
          </rPr>
          <t xml:space="preserve">[Threaded comment]
Your version of Excel allows you to read this threaded comment; however, any edits to it will get removed if the file is opened in a newer version of Excel. Learn more: https://go.microsoft.com/fwlink/?linkid=870924
Comment:
    Definir como se realiza actualmente en la entidad el borrado seguro, </t>
        </r>
      </text>
    </comment>
    <comment ref="G75" authorId="9" shapeId="0" xr:uid="{883A4F46-32FB-44F8-98CC-6616DC6CA455}">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Validar que se tiene con este control en la unidad 
Sistemas de back end o end point protection</t>
        </r>
      </text>
    </comment>
    <comment ref="H75" authorId="10" shapeId="0" xr:uid="{B788DE5A-C088-405A-A17D-02B824506B32}">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Validar con raul o richard</t>
        </r>
      </text>
    </comment>
    <comment ref="G76" authorId="11" shapeId="0" xr:uid="{2476BB7A-71B7-4A76-BD6E-7D5D9940E107}">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Validar con richard</t>
        </r>
      </text>
    </comment>
    <comment ref="H81" authorId="12" shapeId="0" xr:uid="{E2C5AAD3-03C8-498E-88CC-6B94BE73F075}">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validar</t>
        </r>
      </text>
    </comment>
    <comment ref="G88" authorId="13" shapeId="0" xr:uid="{8305D206-CDA6-44E0-9C59-CC926F3B76EF}">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Validar con andres soto o norberto para complementar la redundancia con linea vida</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<sst xmlns="http://schemas.openxmlformats.org/spreadsheetml/2006/main" count="2170" uniqueCount="1085">
  <si>
    <t>IDENTIFICACIÓN VALORACIÓN Y TRATAMIENTO DE RIESGOS DE SEGURIDAD Y PRIVACIDAD DE LA INFORMACIÓN</t>
  </si>
  <si>
    <t>GESTIÓN TECNOLÓGICA</t>
  </si>
  <si>
    <t>UNIDAD NACIONAL DE PROTECCIÓN</t>
  </si>
  <si>
    <t>Proceso:</t>
  </si>
  <si>
    <t>COORDINACIÓN Y COOPERACIÓN INTERINSTITUCIONAL</t>
  </si>
  <si>
    <t>Objetivo:</t>
  </si>
  <si>
    <t>Alcance:</t>
  </si>
  <si>
    <t>Identificación del riesgo</t>
  </si>
  <si>
    <t>Afectación del Riesgo (CID)</t>
  </si>
  <si>
    <t>Análisis del riesgo inherente</t>
  </si>
  <si>
    <t>Evaluación del riesgo - Valoración de los controles</t>
  </si>
  <si>
    <t>Evaluación del riesgo - Nivel del riesgo residual</t>
  </si>
  <si>
    <t>Plan de Acción de Tratamiento de Riesgos</t>
  </si>
  <si>
    <t xml:space="preserve">Evaluación de eficacia de acciones (Primera - Tercera Línea de Defensa) </t>
  </si>
  <si>
    <t xml:space="preserve">Referencia </t>
  </si>
  <si>
    <t>Nombre del Proceso</t>
  </si>
  <si>
    <t xml:space="preserve">Dependencia </t>
  </si>
  <si>
    <t>Nombre de Activos Afectados (Activos Críticos)</t>
  </si>
  <si>
    <t>Amenazas</t>
  </si>
  <si>
    <t>Causas/Vulnerabilidades</t>
  </si>
  <si>
    <t xml:space="preserve">Consecuencias </t>
  </si>
  <si>
    <t>Impacto</t>
  </si>
  <si>
    <t>Descripción del riesgo</t>
  </si>
  <si>
    <t>Confidencialidad</t>
  </si>
  <si>
    <t>Integridad</t>
  </si>
  <si>
    <t>Disponibilidad</t>
  </si>
  <si>
    <t>Frecuencia con la cual se realiza la actividad</t>
  </si>
  <si>
    <t>Probabilidad Inherente</t>
  </si>
  <si>
    <t>%</t>
  </si>
  <si>
    <t>Criterios de impacto</t>
  </si>
  <si>
    <t>Observación de criterio</t>
  </si>
  <si>
    <t>Impacto 
Inherente</t>
  </si>
  <si>
    <t>Zona de Riesgo Inherente</t>
  </si>
  <si>
    <t>No. Control</t>
  </si>
  <si>
    <t>Descripción del Control</t>
  </si>
  <si>
    <t>Control Anexo A
NTC-ISO-IEC 27001:2022</t>
  </si>
  <si>
    <t>Afectación</t>
  </si>
  <si>
    <t>Atributos</t>
  </si>
  <si>
    <t>Probabilidad Residual</t>
  </si>
  <si>
    <t>Probabilidad Residual Final</t>
  </si>
  <si>
    <t>Impacto Residual Final</t>
  </si>
  <si>
    <t>Zona de Riesgo Final</t>
  </si>
  <si>
    <t>Tratamiento</t>
  </si>
  <si>
    <t>¿Se prioriza Riesgo?</t>
  </si>
  <si>
    <t>Plan de Acción</t>
  </si>
  <si>
    <t>Responsable</t>
  </si>
  <si>
    <t>Fecha Implementación</t>
  </si>
  <si>
    <t>Actividades ejecutadas</t>
  </si>
  <si>
    <t>Actividades Programadas</t>
  </si>
  <si>
    <t xml:space="preserve">Eficacia de Acciones </t>
  </si>
  <si>
    <t>Evidencias / Soportes</t>
  </si>
  <si>
    <t xml:space="preserve">Observaciones (Tercera Línea de Defensa) </t>
  </si>
  <si>
    <t>Eficiencia</t>
  </si>
  <si>
    <t>Informativos (Riesgos de Seguridad de la Información)</t>
  </si>
  <si>
    <t>Tipo</t>
  </si>
  <si>
    <t>Implementación</t>
  </si>
  <si>
    <t>Calificación</t>
  </si>
  <si>
    <t>Documentación</t>
  </si>
  <si>
    <t>Frecuencia</t>
  </si>
  <si>
    <t>Evidencia</t>
  </si>
  <si>
    <t>Coordinación y Cooperacion Institucional</t>
  </si>
  <si>
    <t>DIRECCIÓN GENERAL</t>
  </si>
  <si>
    <t>01. CONVENIOS</t>
  </si>
  <si>
    <t>1,5 Errores humanos en el cumplimiento de las labores.
1,8 Modificación indebida de la información.
2.14	Daño en componentes tecnológicos
3.1	Ataque informático para acceder a información reservada o clasificada. 
3.11	Malware / software malicioso.
3.13	Alteración de la información
3.15	Uso indebido de la información
4.2	Falla de medios de respaldo y recuperación.</t>
  </si>
  <si>
    <t xml:space="preserve">
4.30	Ausencia de copias de respaldo de la información, software e imágenes de los sistemas.</t>
  </si>
  <si>
    <t>Perdida de información crítica del proceso que compromete la integridad, confidencialidad y disponibilidad impactando la trazabilidad de los convenios suscritos.</t>
  </si>
  <si>
    <t xml:space="preserve">Reputacional </t>
  </si>
  <si>
    <t>Posibilidad de afectación reputacional por ausencia de copias de respaldo, manejo inadecuado y alteración de la información ocasionando perdida de información crítica del proceso que compromete la integridad, confidencialidad y disponibilidad impactando la trazabilidad de los convenios suscritos.</t>
  </si>
  <si>
    <t>Alto</t>
  </si>
  <si>
    <t xml:space="preserve">     El riesgo afecta la imagen de la entidad con algunos usuarios de relevancia frente al logro de los objetivos</t>
  </si>
  <si>
    <t>el Jefe, Coordinador servidor público y/o ciontratista designado  realizará la solicitud a la mesa de servicios de tecnología para que realicen las copias de respaldo semestralmente de la carpeta de "CONVENIOS", para que no haya posibilidad de perdidad o fuga de información de los convenios y contratos interadministrativos suscritos por parte de la UNP. (SOA 8,13)
Evidencia Caso realizado en la herramienta de mesa de servivio e informe de realización la copia  con uns periodicidad mensual</t>
  </si>
  <si>
    <t>Detectivo</t>
  </si>
  <si>
    <t>Automático</t>
  </si>
  <si>
    <t>Sin Documentar</t>
  </si>
  <si>
    <t>Aleatoria</t>
  </si>
  <si>
    <t>Sin Registro</t>
  </si>
  <si>
    <t>Aceptar</t>
  </si>
  <si>
    <t>Archívese</t>
  </si>
  <si>
    <t>GTE-FT-36/V4</t>
  </si>
  <si>
    <t>Oficialización: 04/04/2025</t>
  </si>
  <si>
    <t>Página 1 de 2</t>
  </si>
  <si>
    <t xml:space="preserve">CONTROL DE CAMBIOS </t>
  </si>
  <si>
    <t>VERSION INICIAL</t>
  </si>
  <si>
    <t>DESCRIPCIÓN DE LA CREACIÓN O CAMBIO DEL DOCUMENTO</t>
  </si>
  <si>
    <t>FECHA</t>
  </si>
  <si>
    <t>VERSIÓN FINAL</t>
  </si>
  <si>
    <t>Creación del  Formato Matriz de Riesgos de Seguridad de la Informacióń, con el fin identificar y valorar los riesgos de privacidad de la información de la Unidad Nacional de Protección</t>
  </si>
  <si>
    <t>Se cambia el nombre del documento a  Formato identificación Riesgos de Seguridad de la Informacióń, con lo que se busca dar mas claridad a los usuarios internos y externos; igualmente se generan nuevas pestañas en las que se suministra información  que aclara como hacer la identificación y valoración de los riesgos además se actualiza el instructivo de diligenciamiento,</t>
  </si>
  <si>
    <t>Se incluye contenido en Gestión de Riesgos atendiendo a los requisitos de la ISO/IEC 27001:2022 y las directrices de la ISO 31000:2018, Cartilla del DAFP V6,Anexo 4 Modelo Nacional de Gestión de Riesgos en Seguridad de la Información en Entidades Públicas y Gobierno Digital Seguridad y Privacidad de la Información. Se cambia el nombre del formato a Identificación Valoración y Tratamiento de Riesgos de Seguridad y Privacidad de la Información, de acuerdo a lo establecido en la Guía de  Identificación Valoración y Tratamiento de Riesgos de Seguridad y Privacidad de la Información.</t>
  </si>
  <si>
    <t>Se actualiza toda la matriz con variables que dan cumplimiento a la operación de la UNP con todos los procesos</t>
  </si>
  <si>
    <t xml:space="preserve">CRÉDITOS </t>
  </si>
  <si>
    <t>MATRIZ IDENTIFICACIÓN VALORACIÓN Y TRATAMIENTO DE RIESGOS DE SEGURIDAD Y PRIVACIDAD DE LA INFORMACIÓN</t>
  </si>
  <si>
    <r>
      <t>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t>
    </r>
    <r>
      <rPr>
        <b/>
        <sz val="10"/>
        <color rgb="FF660033"/>
        <rFont val="Arial"/>
        <family val="2"/>
      </rPr>
      <t xml:space="preserve"> Guía de Identificación Valoración y Tratamiento de Riesgos de Seguridad y Privacidad de la Información</t>
    </r>
    <r>
      <rPr>
        <sz val="10"/>
        <rFont val="Arial"/>
        <family val="2"/>
      </rPr>
      <t xml:space="preserve">. El formato cuenta con celdas parametrizadas y permite contar con los respectivos mapas de calor para riesgo inherente y riesgo residual.
</t>
    </r>
  </si>
  <si>
    <t>Orientaciones Generales</t>
  </si>
  <si>
    <r>
      <t xml:space="preserve">Antes de iniciar con el diligenciamiento de la información en la matriz, se requiere haber avanzado en el análisis del proceso, su objetivo, alcance, actividades clave, considere los lineamientos establecidos en el </t>
    </r>
    <r>
      <rPr>
        <b/>
        <sz val="10"/>
        <color rgb="FF660033"/>
        <rFont val="Arial"/>
        <family val="2"/>
      </rPr>
      <t>Paso 2: identificación del riesgo</t>
    </r>
    <r>
      <rPr>
        <sz val="10"/>
        <rFont val="Arial"/>
        <family val="2"/>
      </rPr>
      <t xml:space="preserve">, donde se explica ampliamente las bases para adelantar este análisis.
Así mismo, considere en el </t>
    </r>
    <r>
      <rPr>
        <b/>
        <sz val="10"/>
        <color rgb="FF660033"/>
        <rFont val="Arial"/>
        <family val="2"/>
      </rPr>
      <t>Paso 3: valoración del riesgo</t>
    </r>
    <r>
      <rPr>
        <sz val="10"/>
        <rFont val="Arial"/>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
</t>
    </r>
    <r>
      <rPr>
        <b/>
        <sz val="10"/>
        <color rgb="FF660033"/>
        <rFont val="Arial"/>
        <family val="2"/>
      </rPr>
      <t>NOTA</t>
    </r>
    <r>
      <rPr>
        <sz val="10"/>
        <rFont val="Arial"/>
        <family val="2"/>
      </rPr>
      <t>: Si lo considera pertinente, es posible agregar hojas de trabajo adicionales al presente formato que permitan incluir la traza de estos análisis.</t>
    </r>
  </si>
  <si>
    <r>
      <t xml:space="preserve">El archivo contiene las siguientes hojas:
-   </t>
    </r>
    <r>
      <rPr>
        <b/>
        <sz val="10"/>
        <rFont val="Arial"/>
        <family val="2"/>
      </rPr>
      <t>Hoja 1 Instructivo</t>
    </r>
    <r>
      <rPr>
        <sz val="10"/>
        <rFont val="Arial"/>
        <family val="2"/>
      </rPr>
      <t xml:space="preserve">
 -  </t>
    </r>
    <r>
      <rPr>
        <b/>
        <sz val="10"/>
        <rFont val="Arial"/>
        <family val="2"/>
      </rPr>
      <t xml:space="preserve">Hoja 2 Mapa Final: </t>
    </r>
    <r>
      <rPr>
        <sz val="10"/>
        <rFont val="Arial"/>
        <family val="2"/>
      </rPr>
      <t>Encontrará la totalidad de la estructura para la identificación y valoración de los riesgos por proceso, programa o proyecto, acorde con el nivel de desagregación que la entidad considere necesaria.</t>
    </r>
  </si>
  <si>
    <t xml:space="preserve">INSTRUCTIVO DE DILIGENCIAMIENTO </t>
  </si>
  <si>
    <t>#</t>
  </si>
  <si>
    <t>Columna</t>
  </si>
  <si>
    <t>Descripción - Lineamientos para el diligenciamiento</t>
  </si>
  <si>
    <t>Proceso</t>
  </si>
  <si>
    <t>Diligencie el nombre del proceso al cual se le identificarán y valorarán los riesgos.</t>
  </si>
  <si>
    <t>Objetivo</t>
  </si>
  <si>
    <t>Diligencie el objetivo del proceso, esta información se encuentra dentro de cada caracterización de los procesos</t>
  </si>
  <si>
    <t>Alcance</t>
  </si>
  <si>
    <t>Diligencie el alcance del proceso esta información se encuentra dentro de cada caracterización de los procesos</t>
  </si>
  <si>
    <t>IDENTIFICACIÓN DEL RIESGO</t>
  </si>
  <si>
    <t>Referencia</t>
  </si>
  <si>
    <t>Enumere cada uno de los riesgos identificados por procesos</t>
  </si>
  <si>
    <t>Utilice la lista de despligue que se encuentra parametrizada el nombre del proceso al cual se le identificarán y valorarán los riesgos.</t>
  </si>
  <si>
    <t>Utilice la lista de despligue que se encuentra parametrizada  el nombre de la dependencias al cual se le identificarán y valorarán los riesgos.</t>
  </si>
  <si>
    <r>
      <t xml:space="preserve">Describa los activos criticos afectados, </t>
    </r>
    <r>
      <rPr>
        <b/>
        <u/>
        <sz val="10"/>
        <color rgb="FF660033"/>
        <rFont val="Arial"/>
        <family val="2"/>
      </rPr>
      <t xml:space="preserve">estos activos criticos son aquellos que están identificados en el inventarios de activos por procesos que en su valoración tuvieron como resultado un nivel ALTO. </t>
    </r>
  </si>
  <si>
    <t>Diligencia las amenazas que aplican al riesgo y que se encuentran en la pestaña Guía amenazas</t>
  </si>
  <si>
    <t xml:space="preserve">causa / vulnerabilidades </t>
  </si>
  <si>
    <t xml:space="preserve">Diligencia lasvulnerabilidades que aplican al riesgo y que se encuentran en la pestaña Guía de vulnerabilidades </t>
  </si>
  <si>
    <t xml:space="preserve">consecuencias </t>
  </si>
  <si>
    <t xml:space="preserve">Describa las consecuencias asociadas al riesgo, recuerde que estas son aquellas que pueden ocurrir en caso de que se materialice el riesgo. Estas consecuencias deben tener relación con las causas y amenazas asociadas. </t>
  </si>
  <si>
    <t xml:space="preserve">Analice las consecuencias que puede ocasionar a la organización la materialización del riesgo, Seleccione de la lista desplegable los dos tipos de impactos opcionados, reputacional o econónmico. </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</si>
  <si>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10"/>
        <color rgb="FF660033"/>
        <rFont val="Arial"/>
        <family val="2"/>
      </rPr>
      <t>POSIBILIDAD DE + Impacto para la entidad (Qué) + Causas/vulnerabilidades (Cómo) + Consecuencia (Por qué)</t>
    </r>
  </si>
  <si>
    <t>AFECTACIÓN DEL RIESGO</t>
  </si>
  <si>
    <t>Diligencie la afectación en lo referente a la confidencialidad se refiere a que la información no esté disponible ni sea revelada a individuos, Entidades o procesos no autorizados, esta se define de acuerdo con las características de los activos que tiene la Entidad y se encuentran alineadas con los tipos de información declarados en la Ley 1712 de 2014.
Seleccione de la lista desplegable el nivel asociado. ALTO-MEDIO-BAJO</t>
  </si>
  <si>
    <t>Diligencie la afectación en lo referente a la Integridad la Se refiere a la exactitud y completitud de la información, esta propiedad es la que permite que la información sea precisa, coherente y completa desde su creación hasta su destrucción. Seleccione de la lista desplegable el nivel asociado. ALTO-MEDIO-BAJO</t>
  </si>
  <si>
    <t>Diligencie la afectación en lo referente a la disponibilidad Es la propiedad de la información que se refiere a que esta debe ser accesible y utilizable por solicitud de una persona, Entidad o proceso autorizada cuando así lo requiera esta, en el momento y en la forma que se requiere ahora y en el futuro. Seleccione de la lista desplegable el nivel asociado. ALTO-MEDIO-BAJO</t>
  </si>
  <si>
    <t xml:space="preserve">ANÁLISIS DEL RIESGP INHERENTE </t>
  </si>
  <si>
    <t>Frecuencia con la cual se lleva a cabo la actividad</t>
  </si>
  <si>
    <t>Defina el # de veces que se ejecuta la actividad durante el año, (Recuerde la probabilidad e ocurrencia del riesgo se defien como el No. de veces que se pasa por el punto de riesgo en el periodo de 1 año). La matriz automáticamente hará el cálculo para el nivel de probabilidad inherente (Columnas O-S)</t>
  </si>
  <si>
    <t>Este  campo se diligencia  de forma autormatica Se analiza qué tan posible es que ocurra el riesgo, se expresa en términos de frecuencia o factibilidad, donde frecuencia implica analizar el número de eventos en un periodo determinado. Se debe referir a la hoja Tabla de probabilidad</t>
  </si>
  <si>
    <t xml:space="preserve">Esta columna no se diligencia, saldrá el valor automatico de la columna N. </t>
  </si>
  <si>
    <t xml:space="preserve">Dilegencia el nivel repuacional o economico. Se debe referir a la hoja Tabla de Impacto. </t>
  </si>
  <si>
    <t xml:space="preserve">Impacto nInherente </t>
  </si>
  <si>
    <t>Este  campo se diligencia  de forma autormatica ,Dilegencia matriz de calor inherente</t>
  </si>
  <si>
    <t xml:space="preserve">Esta columna no se diligencia, saldrá el valor automatico de la columna R.  </t>
  </si>
  <si>
    <t xml:space="preserve">Zona de Riesgos Inherente </t>
  </si>
  <si>
    <t>Este  campo se diligencia  de forma autormatica , Se evidencia resultado por formula que contiene la hoja de Excel - Mapa de calor.</t>
  </si>
  <si>
    <t>EVALUACIÓN DEL RIESGO - VALORACIÓN DE LOS CONTROLES</t>
  </si>
  <si>
    <t xml:space="preserve">No de control </t>
  </si>
  <si>
    <t xml:space="preserve">Permite definir unl consecutivo del control </t>
  </si>
  <si>
    <t>Descripción del control</t>
  </si>
  <si>
    <t>Definición como esta en la SOA</t>
  </si>
  <si>
    <t xml:space="preserve">Dar clic en la ventana ir a hoja SOA definida en la columna W. En esta columna no se debe diligenciar nada, esta columna es informativa para tener en cuenta de acuerdo con los controles establecidos en la SOA cuales son los aplicados en la UNP para los controles de riesgos asociados. </t>
  </si>
  <si>
    <t xml:space="preserve">Afectación </t>
  </si>
  <si>
    <t xml:space="preserve">Esta casilla no se diligencia, depende de la selección en la columna Y. </t>
  </si>
  <si>
    <t>Atributos de control</t>
  </si>
  <si>
    <t>Utilice la lista de despligue que se encuentra parametrizada
Controles Preventivos: Va a las causas del riesgo Atacan la probabilidad de ocurrencia del riesgo.
Controles Detectivos: Detecta que algo ocurre y devuelve el proceso a los controles preventivos Atacan la probabilidad de ocurrencia del riesgo.
Controles Correctivos: Atacan el impacto frente a la materialización del riesgo.</t>
  </si>
  <si>
    <t>Utilice la lista de despligue que se encuentra parametrizada
Automático: Son actividades de procesamiento o validación de información que se ejecutan por un sistema y/o aplicativo de manera automática sin la intervención de personas para su realización.
Manual: Controles que son ejecutados por una persona, tiene implícito el error humano.</t>
  </si>
  <si>
    <t xml:space="preserve">Calificación </t>
  </si>
  <si>
    <t>Este  campo  se diligencia  de forma autormatica
 Es la SUMA del PESO (Tipo de control) y Peso (Tipo de implementación)
Peso (Tipo de control) + Peso (Tipo de implementación) = Calificación</t>
  </si>
  <si>
    <t xml:space="preserve">Documentación </t>
  </si>
  <si>
    <t>Utilice la lista de despligue que se encuentra parametrizada
Control: Documentado
Control: Sin documentar</t>
  </si>
  <si>
    <t xml:space="preserve">Frecuencia </t>
  </si>
  <si>
    <t>Utilice la lista de despligue que se encuentra parametrizada
La frecuencia del control se desarrolla de manera:
- Continua.
- Aleatoria.</t>
  </si>
  <si>
    <t xml:space="preserve">
Utilice la lista de despligue que se encuentra parametrizada
El desarrollo del control permite obtener evidencia?
- Con registro
- Sin registro.</t>
  </si>
  <si>
    <t xml:space="preserve">Se trata de determinar los niveles de severidad a través de la combinación entre la probabilidad y el impacto. Se definen 4 zonas de severidad en la matriz de calor </t>
  </si>
  <si>
    <t xml:space="preserve">Probabilidad Residual Final </t>
  </si>
  <si>
    <t>Es la multiplicación de la Probabilidad inherente % y la calificación del control %; posteriormente se resta a la Probabilidad inherente el resultado de la multiplicación anterior.</t>
  </si>
  <si>
    <t>Recuerde que el control se define como la medida que permite reducir o mitigar un riesgo. Defina el control (es) que atacan la causa raíz del riesgo, considere la estructura explicada en la guía: Responsable de ejecutar el control + Acción + Complemento</t>
  </si>
  <si>
    <t xml:space="preserve">Impacto Residual Final </t>
  </si>
  <si>
    <t>Esta casilla no se diligencia, depende de la selección en la columna AG.</t>
  </si>
  <si>
    <t xml:space="preserve">Utilice la lista de despligue que se encuentra parametrizada, le aparecerán los valores </t>
  </si>
  <si>
    <t xml:space="preserve">Aplicando la matriz de calor  que se tiene en las hojas </t>
  </si>
  <si>
    <t xml:space="preserve">% </t>
  </si>
  <si>
    <t>(Se describe el tratamiento para mantener en desarrollo el control del riesgo). Utilice la lista de despligue que se encuentra parametrizada, le aparecerán las opciones: i)Aceptar, ii)Evitar, iii)Reducir (compartir), iv)Reducir (mitigar).</t>
  </si>
  <si>
    <t xml:space="preserve">Se prioriza el riesgo </t>
  </si>
  <si>
    <r>
      <t xml:space="preserve">En caso de que se seleccione de la lista desplegable la opción SI. </t>
    </r>
    <r>
      <rPr>
        <b/>
        <u/>
        <sz val="10"/>
        <color rgb="FF660033"/>
        <rFont val="Arial"/>
        <family val="2"/>
      </rPr>
      <t xml:space="preserve">Recuerde que en este caso solo aplica para quellos riesgos cuyo nivel residual se encuentran en ALTO y EXTREMO. Por consiguiente se debe documentar un plan de tratamiento de riesgo adicional. </t>
    </r>
  </si>
  <si>
    <t xml:space="preserve">PLAN DE ACCIÓN DE TRATAMIENTO DE RIESGOS </t>
  </si>
  <si>
    <r>
      <t xml:space="preserve">Plan de Acción
Responsable, fecha implementación, fecha seguimiento, seguimiento. 
</t>
    </r>
    <r>
      <rPr>
        <sz val="10"/>
        <rFont val="Arial"/>
        <family val="2"/>
      </rPr>
      <t>Registro</t>
    </r>
  </si>
  <si>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</si>
  <si>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 xml:space="preserve">diligencie el cargo, grupo o personal asignado como responsable de ejecutar las acciones de control. </t>
  </si>
  <si>
    <t xml:space="preserve">Fecha de implementación </t>
  </si>
  <si>
    <t xml:space="preserve">Diligencie la Fecha de implementación </t>
  </si>
  <si>
    <t>Actividades Ejecutadas</t>
  </si>
  <si>
    <t>Describa el numero de actividades ejecutadas</t>
  </si>
  <si>
    <t>Describa el numero de actividades programadas</t>
  </si>
  <si>
    <t xml:space="preserve">Eficacia de acciones </t>
  </si>
  <si>
    <t xml:space="preserve">Es el resultado de la operación de N° de actividades ejecutadas/N° de Actividades programadas. </t>
  </si>
  <si>
    <t>Evidencias/ soporte</t>
  </si>
  <si>
    <t>Diligencie en esta fila el link de la carpeta que contienen las evidencias de las actividades ejecutadas en las actividades de control realizadas.</t>
  </si>
  <si>
    <t>Observaciones Tercera línea Defensa</t>
  </si>
  <si>
    <t xml:space="preserve">En esta columa solo sera diligenciada por la tercera linea de defensa donde se evidencie la evaluación de la eficacia de las acciones planeadas para mitigar los posibles riesgos. </t>
  </si>
  <si>
    <t>Archivese</t>
  </si>
  <si>
    <t>Diligencie la ruta de disposición final (almacenamiento) del documento ya sea físico o Digital cumpliendo los lineamientos y directrices establecidos por Gestión Documental.</t>
  </si>
  <si>
    <r>
      <t xml:space="preserve"> - </t>
    </r>
    <r>
      <rPr>
        <b/>
        <sz val="10"/>
        <rFont val="Arial"/>
        <family val="2"/>
      </rPr>
      <t xml:space="preserve"> Hoja 3 Guíavulnerabilidades: </t>
    </r>
    <r>
      <rPr>
        <sz val="10"/>
        <rFont val="Arial"/>
        <family val="2"/>
      </rPr>
      <t xml:space="preserve"> Tabla referente para todos los cálculos (no se diligencia)</t>
    </r>
  </si>
  <si>
    <r>
      <t xml:space="preserve"> - </t>
    </r>
    <r>
      <rPr>
        <b/>
        <sz val="10"/>
        <rFont val="Arial"/>
        <family val="2"/>
      </rPr>
      <t xml:space="preserve"> Hoja 4 Guíaamenazas: </t>
    </r>
    <r>
      <rPr>
        <sz val="10"/>
        <rFont val="Arial"/>
        <family val="2"/>
      </rPr>
      <t xml:space="preserve"> Tabla referente para todos los cálculos (no se diligencia)
 -   </t>
    </r>
    <r>
      <rPr>
        <b/>
        <sz val="10"/>
        <rFont val="Arial"/>
        <family val="2"/>
      </rPr>
      <t>Hoja 5 SOA:</t>
    </r>
    <r>
      <rPr>
        <sz val="10"/>
        <rFont val="Arial"/>
        <family val="2"/>
      </rPr>
      <t xml:space="preserve"> Documento de SOA definida por la UNP y la justificación de aplicación de controles del Anexo A de la Norma ISO 27001:2022</t>
    </r>
  </si>
  <si>
    <r>
      <t xml:space="preserve"> - </t>
    </r>
    <r>
      <rPr>
        <b/>
        <sz val="10"/>
        <rFont val="Arial"/>
        <family val="2"/>
      </rPr>
      <t xml:space="preserve"> Hoja 6 Matriz de Calor Inherente: </t>
    </r>
    <r>
      <rPr>
        <sz val="10"/>
        <rFont val="Arial"/>
        <family val="2"/>
      </rPr>
      <t xml:space="preserve"> En esta hoja, en la medida en que ese diligencia el Mapa Final, se verán reflejados los riesgos en su zona correspondiente. Esta hoja no se diligencia se genera de manera automática.</t>
    </r>
  </si>
  <si>
    <r>
      <t xml:space="preserve"> - </t>
    </r>
    <r>
      <rPr>
        <b/>
        <sz val="10"/>
        <rFont val="Arial"/>
        <family val="2"/>
      </rPr>
      <t xml:space="preserve"> Hoja 7 Matriz de Calor Residual: </t>
    </r>
    <r>
      <rPr>
        <sz val="10"/>
        <rFont val="Arial"/>
        <family val="2"/>
      </rPr>
      <t>En esta hoja, en la medida en que ese diligencia el Mapa Final, se verán reflejados los riesgos en su zona correspondiente. Esta hoja no se diligencia se genera de manera automática.</t>
    </r>
  </si>
  <si>
    <r>
      <t xml:space="preserve"> - </t>
    </r>
    <r>
      <rPr>
        <b/>
        <sz val="10"/>
        <rFont val="Arial"/>
        <family val="2"/>
      </rPr>
      <t xml:space="preserve"> Hoja 8 Tabla de probabilidad: </t>
    </r>
    <r>
      <rPr>
        <sz val="10"/>
        <rFont val="Arial"/>
        <family val="2"/>
      </rPr>
      <t>Tabla referente para todos los cálculos (no se diligencia)</t>
    </r>
  </si>
  <si>
    <r>
      <t xml:space="preserve"> - </t>
    </r>
    <r>
      <rPr>
        <b/>
        <sz val="10"/>
        <rFont val="Arial"/>
        <family val="2"/>
      </rPr>
      <t xml:space="preserve"> Hoja 9 Tabla de Impacto: </t>
    </r>
    <r>
      <rPr>
        <sz val="10"/>
        <rFont val="Arial"/>
        <family val="2"/>
      </rPr>
      <t>Tabla referente para todos los cálculos (no se diligencia)</t>
    </r>
  </si>
  <si>
    <r>
      <t xml:space="preserve"> - </t>
    </r>
    <r>
      <rPr>
        <b/>
        <sz val="10"/>
        <rFont val="Arial"/>
        <family val="2"/>
      </rPr>
      <t xml:space="preserve"> Hoja 10 Tabla de Valoración de Controles: </t>
    </r>
    <r>
      <rPr>
        <sz val="10"/>
        <rFont val="Arial"/>
        <family val="2"/>
      </rPr>
      <t>Tabla referente para todos los cálculos (no se diligencia)</t>
    </r>
  </si>
  <si>
    <t>VULNERABILIDADES MÁS COMUNES DE LOS ACTIVOS</t>
  </si>
  <si>
    <r>
      <t> </t>
    </r>
    <r>
      <rPr>
        <b/>
        <sz val="10"/>
        <color indexed="8"/>
        <rFont val="Arial"/>
        <family val="2"/>
      </rPr>
      <t>TIPO</t>
    </r>
  </si>
  <si>
    <t>ID</t>
  </si>
  <si>
    <t>CAUSAS</t>
  </si>
  <si>
    <t>1. Recursos Humanos</t>
  </si>
  <si>
    <t>1.1</t>
  </si>
  <si>
    <t>Ausencia o carencia de personal idóneo.</t>
  </si>
  <si>
    <t>1.2</t>
  </si>
  <si>
    <t>Ausencia o carencia de conocimientos y habilidades en informática.</t>
  </si>
  <si>
    <t>1.3</t>
  </si>
  <si>
    <t>Desconocimiento de políticas, normas, o procedimientos de Seguridad de la Información.</t>
  </si>
  <si>
    <t>1.4</t>
  </si>
  <si>
    <t>Falta de conciencia en el reporte de incidentes de Seguridad de la Información.</t>
  </si>
  <si>
    <t>1.5</t>
  </si>
  <si>
    <t>Ausencia o carencia de conocimiento para el manejo de herramientas de seguridad informática.</t>
  </si>
  <si>
    <t>1.6</t>
  </si>
  <si>
    <t>Falta de conciencia en Seguridad de la Información.</t>
  </si>
  <si>
    <t>1.7</t>
  </si>
  <si>
    <t>Desconocimiento de las políticas para el buen uso de los activos de información (Red, Correo, Internet, Sistemas de Información, Chat, Redes Sociales, etc.).</t>
  </si>
  <si>
    <t>1.8</t>
  </si>
  <si>
    <t>Desconocimiento del marco legal y regulatorio de seguridad de la información.</t>
  </si>
  <si>
    <t>1.9</t>
  </si>
  <si>
    <t>Desconocimiento de los controles de seguridad informática aplicados a los activos de información que son de su responsabilidad.</t>
  </si>
  <si>
    <t>1.10</t>
  </si>
  <si>
    <t xml:space="preserve">Desconocimiento del marco legal y regulatorio de la protección de los datos personales. </t>
  </si>
  <si>
    <t>1.11</t>
  </si>
  <si>
    <t>Falta de conciencia en Protección de Datos Personales</t>
  </si>
  <si>
    <t>1.12</t>
  </si>
  <si>
    <t>Desconocimiento de políticas, normas, o procedimientos para el tratamiento de los datos personales.</t>
  </si>
  <si>
    <t>1.13</t>
  </si>
  <si>
    <t>Sobrecarga en la asignación de funciones.</t>
  </si>
  <si>
    <t>1.14</t>
  </si>
  <si>
    <t>Ausencia de personal de respaldo para los cargos críticos</t>
  </si>
  <si>
    <t>1.15</t>
  </si>
  <si>
    <t>Capacidad reducida del proceso en cuanto a recursos humanos</t>
  </si>
  <si>
    <t>2. Procesos</t>
  </si>
  <si>
    <t>2.1</t>
  </si>
  <si>
    <t>Ausencia de segregación de funciones o separación de deberes.</t>
  </si>
  <si>
    <t>2.2</t>
  </si>
  <si>
    <t>Ausencia de lineamientos para la divulgación de información al público.</t>
  </si>
  <si>
    <t>2.3</t>
  </si>
  <si>
    <t>Ausencia de procedimientos para la clasificación, etiquetado y manejo de la información.</t>
  </si>
  <si>
    <t>2.4</t>
  </si>
  <si>
    <t>Ausencia de lineamientos de seguridad de la información en todo el ciclo de la relación con los proveedores.</t>
  </si>
  <si>
    <t>2.5</t>
  </si>
  <si>
    <t>Ausencia de lineamientos de seguridad de la información para antes de asumir el empleo, durante la ejecución del empleo y para la terminación y cambio del empleo.</t>
  </si>
  <si>
    <t>2.6</t>
  </si>
  <si>
    <t>Ausencia de pruebas de vulnerabilidades técnicas de forma regular.</t>
  </si>
  <si>
    <t>2.7</t>
  </si>
  <si>
    <t xml:space="preserve">Ausencia de medidas apropiadas para corregir las vulnerabilidades técnicas. </t>
  </si>
  <si>
    <t>2.8</t>
  </si>
  <si>
    <t>Ausencia de registros sobre las actividades del usuario, excepciones, fallas y eventos.</t>
  </si>
  <si>
    <t>2.9</t>
  </si>
  <si>
    <t>Falta de revisión periódica de los registros de eventos de auditoría.</t>
  </si>
  <si>
    <t>2.10</t>
  </si>
  <si>
    <t>Falta de documentación técnica sobre los componentes tecnológicos.</t>
  </si>
  <si>
    <t>2.11</t>
  </si>
  <si>
    <t>Falta de integrar la seguridad de la información en todas las fases de la gestión del proyecto.</t>
  </si>
  <si>
    <t>2.12</t>
  </si>
  <si>
    <t xml:space="preserve">Ausencia de lineamientos para el tratamiento de los datos personales. </t>
  </si>
  <si>
    <t>2.13</t>
  </si>
  <si>
    <t xml:space="preserve">Falta definición de requisitos contractuales para la transmisión o transferencia de datos personales. </t>
  </si>
  <si>
    <t>2.14</t>
  </si>
  <si>
    <t>Ausencia de procedimientos claros y de herramientas adecuadas para garantizar la eliminación segura de la información o datos personales cuando ya no se requieran.</t>
  </si>
  <si>
    <t>2.15</t>
  </si>
  <si>
    <t>Carencia de procedimientos y herramientas para la atención de consultas, reclamos, peticiones de rectificación, actualización y supresión de datos personales.</t>
  </si>
  <si>
    <t>2.16</t>
  </si>
  <si>
    <t>Falta de la autorización por parte del titular para el tratamiento de los datos personales.</t>
  </si>
  <si>
    <t>2.17</t>
  </si>
  <si>
    <t>Falta de contactos apropiados con las autoridades y grupos de interés de seguridad de la información.</t>
  </si>
  <si>
    <t>2.18</t>
  </si>
  <si>
    <t>Inadecuada gestión de los medios removibles (manejo y protección de la información, retiro de los medios removibles, copias de respaldo, control y registro, habilitación de puertos y transferencia de información, disposición final).</t>
  </si>
  <si>
    <t>2.19</t>
  </si>
  <si>
    <t>Falta o deficiencia de los procedimientos para el control en los cambios en las instalaciones de procesamiento de información y software que puedan afectar la seguridad de la información.</t>
  </si>
  <si>
    <t>2.20</t>
  </si>
  <si>
    <t>Ausencia de procedimientos para controlar la instalación de software en sistemas operativos.</t>
  </si>
  <si>
    <t>2.21</t>
  </si>
  <si>
    <t>Falta de reglas para instalación de software por parte de los colaboradores</t>
  </si>
  <si>
    <t>2.22</t>
  </si>
  <si>
    <t>Falta de acuerdos de confidencialidad o de no divulgación de la información.</t>
  </si>
  <si>
    <t>2.23</t>
  </si>
  <si>
    <t>Falta de acuerdos para la transferencia de información (internos y externos).</t>
  </si>
  <si>
    <t>2.24</t>
  </si>
  <si>
    <t>Inadecuada gestión de incidentes y debilidades de seguridad de la información.</t>
  </si>
  <si>
    <t>2.25</t>
  </si>
  <si>
    <t>Falta de considerar la seguridad de la información en los Planes de Continuidad del negocio.</t>
  </si>
  <si>
    <t>2.26</t>
  </si>
  <si>
    <t>Falta de revisiones periódicas del cumplimiento técnico y de políticas de seguridad.</t>
  </si>
  <si>
    <t>2.27</t>
  </si>
  <si>
    <t>Ausencia o deficiencia en los procedimientos de notificación de cambios técnicos y operativos al personal y grupos de trabajo.</t>
  </si>
  <si>
    <t>2.28</t>
  </si>
  <si>
    <t>Falta de verificación de la continuidad de seguridad de la información.</t>
  </si>
  <si>
    <t>2.29</t>
  </si>
  <si>
    <t>Ausencia de controles para restringir el acceso a los códigos fuente de programas.</t>
  </si>
  <si>
    <t>2.30</t>
  </si>
  <si>
    <t xml:space="preserve">Ausencia de controles sobre los datos de pruebas. </t>
  </si>
  <si>
    <t>2.31</t>
  </si>
  <si>
    <t>Ausencia de controles para la protección de los ambientes de desarrollo.</t>
  </si>
  <si>
    <t>2.32</t>
  </si>
  <si>
    <t>Ausencia de controles para protección de la integridad de los datos que pasan sobre redes públicas o redes inalámbricas.</t>
  </si>
  <si>
    <t>2.33</t>
  </si>
  <si>
    <t>Falta de incluir en los procedimientos de gestión de cambios la revisión de los controles y procedimientos de integridad para asegurar que no se hayan comprometido.</t>
  </si>
  <si>
    <t>2.34</t>
  </si>
  <si>
    <t>Falta de la revisión técnica de las aplicaciones después de cambios en la plataforma de operación.</t>
  </si>
  <si>
    <t>3. Infraestructura Física /Activo Hardware</t>
  </si>
  <si>
    <t>3.1</t>
  </si>
  <si>
    <t>Insuficiencia o mal funcionamiento de controles de acceso físico.</t>
  </si>
  <si>
    <t>3.2</t>
  </si>
  <si>
    <t>Falta de monitoreo en los controles de acceso físico a las edificaciones y recintos.</t>
  </si>
  <si>
    <t>3.3</t>
  </si>
  <si>
    <t>Falta de mantenimiento a la infraestructura física: cableado, racks, aire acondicionado, sistemas de extinción de incendios (detectores de humo, extinguidores etc.), UPS y planta eléctrica.</t>
  </si>
  <si>
    <t>3.4</t>
  </si>
  <si>
    <t>Ubicación en un área susceptible de inundación.</t>
  </si>
  <si>
    <t>3.5</t>
  </si>
  <si>
    <t>Ausencia de protección contra la humedad, polvo y suciedad.</t>
  </si>
  <si>
    <t>3.6</t>
  </si>
  <si>
    <t>Insuficiencia de muebles o archivadores para el almacenamiento de la información.</t>
  </si>
  <si>
    <t>3.7</t>
  </si>
  <si>
    <t>Ausencia de controles antisísmicos.</t>
  </si>
  <si>
    <t>3.8</t>
  </si>
  <si>
    <t>Ausencia o deficiencia en los controles para prevención de incendios.</t>
  </si>
  <si>
    <t>3.9</t>
  </si>
  <si>
    <t>Almacenamiento de documentos impresos sin medidas de protección.</t>
  </si>
  <si>
    <t>3.10</t>
  </si>
  <si>
    <t>Manejo inadecuado de la información.</t>
  </si>
  <si>
    <t>3.11</t>
  </si>
  <si>
    <t>Ubicado en una zona de susceptible de vandalismo, protestas y manifestaciones</t>
  </si>
  <si>
    <t>3.12</t>
  </si>
  <si>
    <t>Acceso a zonas seguras sin control.</t>
  </si>
  <si>
    <t>4. Sistemas de Información, Servicios informáticos, Información</t>
  </si>
  <si>
    <t>4.1</t>
  </si>
  <si>
    <t>Gestión deficiente de contraseñas.</t>
  </si>
  <si>
    <t>4.2</t>
  </si>
  <si>
    <t>Asignación errada de privilegios o derechos de acceso.</t>
  </si>
  <si>
    <t>4.3</t>
  </si>
  <si>
    <t>Ausencia o debilidades de mecanismos de identificación y autenticación de usuario.</t>
  </si>
  <si>
    <t>4.4</t>
  </si>
  <si>
    <t>Inadecuada segregación de funciones, roles y perfiles de usuario.</t>
  </si>
  <si>
    <t>4.5</t>
  </si>
  <si>
    <t>Ausencia de un proceso formal para la revisión periódica de los permisos de acceso de los usuarios.</t>
  </si>
  <si>
    <t>4.6</t>
  </si>
  <si>
    <t>Notificación inoportuna de novedades de usuario a TI.</t>
  </si>
  <si>
    <t>4.7</t>
  </si>
  <si>
    <t>Ausencia de documentación actualizada de los Sistemas de Información.</t>
  </si>
  <si>
    <t>4.8</t>
  </si>
  <si>
    <t>Ausencia de protección a los datos de producción en los ambientes de prueba.</t>
  </si>
  <si>
    <t>4.9</t>
  </si>
  <si>
    <t>Uso de software que no cumple con los requerimientos de los usuarios.</t>
  </si>
  <si>
    <t>4.10</t>
  </si>
  <si>
    <t>Uso de software desactualizado o con vulnerabilidades.</t>
  </si>
  <si>
    <t>4.11</t>
  </si>
  <si>
    <t>Falta de control en el cumplimiento de estándares de actualización de software.</t>
  </si>
  <si>
    <t>4.12</t>
  </si>
  <si>
    <t>Ausencia o insuficiencia de pruebas de aceptación en los sistemas.</t>
  </si>
  <si>
    <t>4.13</t>
  </si>
  <si>
    <t>Ausencia o insuficiencia de pruebas de la funcionalidad de la seguridad de los sistemas.</t>
  </si>
  <si>
    <t>4.14</t>
  </si>
  <si>
    <t>Conexiones a redes públicas sin mecanismos de protección.</t>
  </si>
  <si>
    <t>4.15</t>
  </si>
  <si>
    <t>Configuraciones por defecto.</t>
  </si>
  <si>
    <t>4.16</t>
  </si>
  <si>
    <t>Los ambientes de pruebas, desarrollo y producción no se encuentran separados.</t>
  </si>
  <si>
    <t>4.17</t>
  </si>
  <si>
    <t>Incapacidad del sistema para atender un alto volumen de conexiones.</t>
  </si>
  <si>
    <t>4.18</t>
  </si>
  <si>
    <t>Permitir la ejecución de sesiones simultáneas del mismo usuario en el sistema de información o servicio.</t>
  </si>
  <si>
    <t>4.19</t>
  </si>
  <si>
    <t xml:space="preserve">Ausencia de alertas de seguridad en los componentes tecnológicos. </t>
  </si>
  <si>
    <t>4.20</t>
  </si>
  <si>
    <t xml:space="preserve">Uso de protocolos con vulnerabilidades para la protección de la confidencialidad o integridad. </t>
  </si>
  <si>
    <t>4.21</t>
  </si>
  <si>
    <t>Ausencia o deficiencia en los recursos de almacenamiento y procesamiento.</t>
  </si>
  <si>
    <t>4.22</t>
  </si>
  <si>
    <t>Ausencia o deficiencia de seguimiento y monitoreo a los recursos de almacenamiento y procesamiento de información.</t>
  </si>
  <si>
    <t>4.23</t>
  </si>
  <si>
    <t>Habilitación de servicios de red innecesarios.</t>
  </si>
  <si>
    <t>4.24</t>
  </si>
  <si>
    <t>Ausencia de documentación de los puertos que utilizan los sistemas de información o servicios informáticos.</t>
  </si>
  <si>
    <t>4.25</t>
  </si>
  <si>
    <t>Ausencia de líneas base para la instalación de los componentes tecnológicos.</t>
  </si>
  <si>
    <t>4.26</t>
  </si>
  <si>
    <t>Ausencia de control para "terminar sesión" luego de un tiempo determinado de inactividad.</t>
  </si>
  <si>
    <t>4.27</t>
  </si>
  <si>
    <t>Ausencia de controles criptográficos o uso de cifrado débil.</t>
  </si>
  <si>
    <t>4.28</t>
  </si>
  <si>
    <t>Inadecuado uso y protección a las llaves criptográficas durante su ciclo de vida.</t>
  </si>
  <si>
    <t>4.29</t>
  </si>
  <si>
    <t>Ausencia de controles de detección, de prevención y de recuperación para proteger contra códigos maliciosos.</t>
  </si>
  <si>
    <t>4.30</t>
  </si>
  <si>
    <t>Ausencia de copias de respaldo de la información, software e imágenes de los sistemas.</t>
  </si>
  <si>
    <t>4.31</t>
  </si>
  <si>
    <t>Falta de pruebas de verificación de las copias de respaldo.</t>
  </si>
  <si>
    <t>4.32</t>
  </si>
  <si>
    <t>Inadecuada protección de la información de registro.</t>
  </si>
  <si>
    <t>4.33</t>
  </si>
  <si>
    <t xml:space="preserve">Protección inadecuada de la información en las redes de la información. </t>
  </si>
  <si>
    <t>4.34</t>
  </si>
  <si>
    <t>Protección inadecuada a la información manejada por mensajería electrónica.</t>
  </si>
  <si>
    <t>4.35</t>
  </si>
  <si>
    <t>Falta de integrar la seguridad de la información durante todo el ciclo de vida de los sistemas.</t>
  </si>
  <si>
    <t>4.36</t>
  </si>
  <si>
    <t>Falta o fallas de sincronización de los relojes de los sistemas de procesamiento de información.</t>
  </si>
  <si>
    <t>4.37</t>
  </si>
  <si>
    <t>Ausencia de Planes de Recuperación de Desastres (DRP).</t>
  </si>
  <si>
    <t>4.38</t>
  </si>
  <si>
    <t>Falta de pruebas de verificación a los planes de recuperación de desastres.</t>
  </si>
  <si>
    <t>4.39</t>
  </si>
  <si>
    <t>Ausencia de sistemas redundantes (Alta Disponibilidad), que permita dar una respuesta más rápida en eventos de falla.</t>
  </si>
  <si>
    <t>5. Hardware</t>
  </si>
  <si>
    <t>5.1</t>
  </si>
  <si>
    <t>Mantenimiento insuficiente o inoportuno de los componentes de hardware.</t>
  </si>
  <si>
    <t>5.2</t>
  </si>
  <si>
    <t>Ausencia de mantenimientos preventivos programados.</t>
  </si>
  <si>
    <t>5.3</t>
  </si>
  <si>
    <t>Debilidades en la seguridad perimetral de la red de datos.</t>
  </si>
  <si>
    <t>5.4</t>
  </si>
  <si>
    <t xml:space="preserve">Arquitectura de red de datos sin cumplir con los requerimientos de seguridad de la información. </t>
  </si>
  <si>
    <t>5.5</t>
  </si>
  <si>
    <t xml:space="preserve">Ausencia de control sobre dispositivos móviles. </t>
  </si>
  <si>
    <t>5.6</t>
  </si>
  <si>
    <t>Dependencia de un sólo proveedor de Internet.</t>
  </si>
  <si>
    <t>5.7</t>
  </si>
  <si>
    <t>Ausencia o insuficiencia de ANS (Acuerdos de Niveles de Servicio).</t>
  </si>
  <si>
    <t>5.8</t>
  </si>
  <si>
    <t>Susceptibilidad a las variaciones de temperatura.</t>
  </si>
  <si>
    <t>5.9</t>
  </si>
  <si>
    <t>Susceptibilidad a las variaciones de voltaje.</t>
  </si>
  <si>
    <t>5.10</t>
  </si>
  <si>
    <t>Obsolescencia tecnológica.</t>
  </si>
  <si>
    <t>5.11</t>
  </si>
  <si>
    <t>Uso inadecuado de los componentes tecnológicos (equipos de cómputo, dispositivos de red, servidores, etc.).</t>
  </si>
  <si>
    <t>AMENAZAS MÁS COMUNES</t>
  </si>
  <si>
    <t>TIPO</t>
  </si>
  <si>
    <t>AMENAZAS</t>
  </si>
  <si>
    <t>1. Personas</t>
  </si>
  <si>
    <t>Sobrecarga laboral.</t>
  </si>
  <si>
    <t>Ingeniería social.</t>
  </si>
  <si>
    <t>Coacción.</t>
  </si>
  <si>
    <t>Sabotaje.</t>
  </si>
  <si>
    <t>Errores humanos en el cumplimiento de las labores.</t>
  </si>
  <si>
    <t xml:space="preserve">Acciones fraudulentas </t>
  </si>
  <si>
    <t>Entrega indebida de la información.</t>
  </si>
  <si>
    <t>Modificación indebida de la información.</t>
  </si>
  <si>
    <t>Situaciones administrativas durante la relación laboral (incapacidades, vacaciones, muerte, licencias).</t>
  </si>
  <si>
    <t>2. Infraestructura Física</t>
  </si>
  <si>
    <t>Contaminación, Polvo, Corrosión.</t>
  </si>
  <si>
    <t>Niveles de temperatura o humedad por fuera de los rangos aceptables.</t>
  </si>
  <si>
    <t>Fallas de electricidad.</t>
  </si>
  <si>
    <t>Señales de interferencia.</t>
  </si>
  <si>
    <t>Daño en instalaciones físicas.</t>
  </si>
  <si>
    <t>Fallas en el aire acondicionado.</t>
  </si>
  <si>
    <t>Fallas en las UPS.</t>
  </si>
  <si>
    <t>Fallas en la planta eléctrica.</t>
  </si>
  <si>
    <t>Desastres naturales.</t>
  </si>
  <si>
    <t>Incendio.</t>
  </si>
  <si>
    <t>Inundación.</t>
  </si>
  <si>
    <t>Asonada/Conmoción civil / Terrorismo/Vandalismo.</t>
  </si>
  <si>
    <t>Desastre accidental.</t>
  </si>
  <si>
    <t>Daño en componentes tecnológicos</t>
  </si>
  <si>
    <t>3. Sistemas de Información/Servicios informáticos/Información</t>
  </si>
  <si>
    <t xml:space="preserve">Ataque informático para acceder a información reservada o clasificada. </t>
  </si>
  <si>
    <t xml:space="preserve">Ataque informático para modificar datos. </t>
  </si>
  <si>
    <t>Interceptación de información.</t>
  </si>
  <si>
    <t>Cifrado no autorizado de la información por malware o acción mal intencionada.</t>
  </si>
  <si>
    <t>Corrupción de los datos por fallas en el software.</t>
  </si>
  <si>
    <t>Suplantación de usuarios.</t>
  </si>
  <si>
    <t>Abuso de privilegios.</t>
  </si>
  <si>
    <t>Elevación de privilegios.</t>
  </si>
  <si>
    <t>Exposición de información confidencial y de uso interno por errores de configuración.</t>
  </si>
  <si>
    <t>Malware / software malicioso.</t>
  </si>
  <si>
    <t>Denegación de servicios.</t>
  </si>
  <si>
    <t>3.13</t>
  </si>
  <si>
    <t>Alteración de la información</t>
  </si>
  <si>
    <t>3.14</t>
  </si>
  <si>
    <t>Divulgación de la información</t>
  </si>
  <si>
    <t>3.15</t>
  </si>
  <si>
    <t>Uso indebido de la información</t>
  </si>
  <si>
    <t>3.16</t>
  </si>
  <si>
    <t>Uso no autorizado de la información</t>
  </si>
  <si>
    <t>4. Hardware</t>
  </si>
  <si>
    <t xml:space="preserve">Fallas en los componentes de hardware. </t>
  </si>
  <si>
    <t>Falla de medios de respaldo y recuperación.</t>
  </si>
  <si>
    <t>Uso de equipos no autorizados como piñas, videocámaras, y grabadoras entre otros.</t>
  </si>
  <si>
    <t>Hurto de equipos, medios magnéticos o documentos.</t>
  </si>
  <si>
    <t>Fallas en el suministro de energía eléctrica</t>
  </si>
  <si>
    <t>Acceso a información confidencial y de uso interno desde componentes tecnológicos reciclados o desechados.</t>
  </si>
  <si>
    <t>FORMATO DE DECLARACIÓN APLICABILIDAD  - SOA</t>
  </si>
  <si>
    <t xml:space="preserve">DECLARACIÓN DE APLICABILIDAD - SOA
Numeral 6.1.3 ISO 27001:2022 </t>
  </si>
  <si>
    <t>ATRIBUTOS DE ISO 27002:2022</t>
  </si>
  <si>
    <t>TIPO DE CONTROL</t>
  </si>
  <si>
    <t>PROPIEDADES DE LA SEGURIDAD DE LA INFORMACIÓN</t>
  </si>
  <si>
    <t>CONCEPTOS DE CIBERSEGURIDAD</t>
  </si>
  <si>
    <t>CAPACIDAD OPERACIONAL</t>
  </si>
  <si>
    <t>DOMINIOS DE SEGURIDAD</t>
  </si>
  <si>
    <t>PREVENTIVO</t>
  </si>
  <si>
    <t>DETECTIVO</t>
  </si>
  <si>
    <t>CORRECTIVO</t>
  </si>
  <si>
    <t>CONFIDENCIALIDAD</t>
  </si>
  <si>
    <t>INTEGRIDAD</t>
  </si>
  <si>
    <t>DISPONIBILIDAD</t>
  </si>
  <si>
    <t>IDENTIFICAR</t>
  </si>
  <si>
    <t>PROTEGER</t>
  </si>
  <si>
    <t>DETECTAR</t>
  </si>
  <si>
    <t xml:space="preserve">RESPONDER </t>
  </si>
  <si>
    <t>RECUPERAR</t>
  </si>
  <si>
    <t>GOBERNANZA / GESTIÓN</t>
  </si>
  <si>
    <t>GESTIÓN DE ACTIVOS</t>
  </si>
  <si>
    <t xml:space="preserve">PROTECCION DE  LA 
INFORMACIÓN Y DATOS </t>
  </si>
  <si>
    <t>SEGURIDAD  DE RH</t>
  </si>
  <si>
    <t>SEGURIDAD FÍSICA</t>
  </si>
  <si>
    <t>SEG. SISTEMAS &amp; REDES</t>
  </si>
  <si>
    <t>SEG. APLICACIONES</t>
  </si>
  <si>
    <t>CONFIG. SEGURA</t>
  </si>
  <si>
    <t>GEST. IDENTIDAD Y ACCAESO</t>
  </si>
  <si>
    <t>GESTIÓN DE AMENAZAS Y VULNERABILIDADES</t>
  </si>
  <si>
    <t>CONTINUIDAD DE NEGOCIO</t>
  </si>
  <si>
    <t>SEG. RELACIÓN CON PROVEEDORES</t>
  </si>
  <si>
    <t>REQ. LEGALES Y DE CUMPLIMIENTO</t>
  </si>
  <si>
    <t>GEST. EVENTOS Y SEG. INFORMACIÓN</t>
  </si>
  <si>
    <t>GARANTÍAS DE SEG. INFORMACIÓN</t>
  </si>
  <si>
    <t>GOBIERNO Y ECOSISTEMA</t>
  </si>
  <si>
    <t xml:space="preserve">PROTECCION </t>
  </si>
  <si>
    <t>DEFENSA</t>
  </si>
  <si>
    <t>RESILENCIA</t>
  </si>
  <si>
    <t>Control
(Anexo A)
ISO 27001:2022</t>
  </si>
  <si>
    <t>CONTROL</t>
  </si>
  <si>
    <t>Descripción del Control y Objetivo</t>
  </si>
  <si>
    <t>¿Aplica?
Sí / No</t>
  </si>
  <si>
    <t>Detallar justificación o  exclusión de la aplicabilidad en la UNP</t>
  </si>
  <si>
    <t>Declaración de aplicabilidad
(Describir soporte)</t>
  </si>
  <si>
    <t>5. ORGANIZACIONAL</t>
  </si>
  <si>
    <t>Políticas de seguridad de la información</t>
  </si>
  <si>
    <r>
      <rPr>
        <b/>
        <u/>
        <sz val="12"/>
        <color rgb="FF231F20"/>
        <rFont val="Arial"/>
      </rPr>
      <t>Control:</t>
    </r>
    <r>
      <rPr>
        <b/>
        <sz val="12"/>
        <color rgb="FF231F20"/>
        <rFont val="Arial"/>
      </rPr>
      <t xml:space="preserve"> La política de seguridad de la información y las políticas de temas específicos deben ser definidas, aprobadas por la dirección, publicadas, comunicadas y reconocidas por el personal y las partes interesadas pertinentes y revisadas a intervalos planificados y si se producen cambios significativos.
</t>
    </r>
    <r>
      <rPr>
        <b/>
        <u/>
        <sz val="12"/>
        <color rgb="FF231F20"/>
        <rFont val="Arial"/>
      </rPr>
      <t>Objetivo:</t>
    </r>
    <r>
      <rPr>
        <b/>
        <sz val="12"/>
        <color rgb="FF231F20"/>
        <rFont val="Arial"/>
      </rPr>
      <t xml:space="preserve"> Garantizar la idoneidad, adecuación y eficacia continuas de la dirección y el apoyo a la seguridad de la información de acuerdo con los requisitos empresariales, legales, reglamentarios y contractuales.</t>
    </r>
  </si>
  <si>
    <t>X</t>
  </si>
  <si>
    <t xml:space="preserve">La Unidad Nacional de Protección justifica la aplicación de este control a través del Manual de politicas especificas de seguridad y privacidad de la información donde se establecen lineamientos particulares de cumplimiento de cada una de las politicas internas definidas por el area de tecnologia y de obligatorio cumplimiento por todas las partes interesadas internas y externas de la entidad. 
Adicional a esto, la UNP define a traves de acto administrativo la adopción de la Politica del Sistema de Gestión de Seguridad de la información y la politica general de Seguridad y privacidad de la información en cumplimiento del marco legal de la resolución 500 del 2021 del MinTic, aprobada y socializada ante el Comité Institucional de Gestión y Desempeño. </t>
  </si>
  <si>
    <t>GTE-MA-02 Manual de politicas especificas de seguridad y privacidad de la información
Resolución 0649 del 2024
Resolución 1774 del 2024</t>
  </si>
  <si>
    <t>Roles y responsabilidades de SI</t>
  </si>
  <si>
    <t>Control: Las funciones y responsabilidades de seguridad de la información se deben definir y asignar de acuerdo con las necesidades de la organización.
Objetivo: Establecer una estructura definida, aprobada y entendida para la implementación operación y gestión de la seguridad de la información dentro de la organización.</t>
  </si>
  <si>
    <t xml:space="preserve">La Unidad Nacional de Protección justifica la aplicación de este control a través de la matriz de roles, responsabilidades y autoridades del SIG, se establecen los roles y responsabilidades pertinentes en SI de acuerdo con las necesidades de la entidad. </t>
  </si>
  <si>
    <t xml:space="preserve">GIN-FT-33
Anexo 7. Matriz de responsabilidades y autoridades </t>
  </si>
  <si>
    <t>Segregación de funciones</t>
  </si>
  <si>
    <t>Control: Las funciones y las áreas de responsabilidad conflictivas deben estar separadas.
Objetivo: Reducir el riesgo de fraude, error y omisión de los controles de seguridad de la información.</t>
  </si>
  <si>
    <t>GIN-FT-33
Anexo 7. Matriz de responsabilidades y autoridades 
Organigrama</t>
  </si>
  <si>
    <t>Responsabilidades de la dirección</t>
  </si>
  <si>
    <t>Control: La administración debe exigirle a todo el personal que aplique la seguridad de la información de acuerdo con la política de seguridad de la información establecida, las políticas y los procedimientos específicos de cada tema de la organización.
Objetivo: Garantizar que la dirección comprenda su papel en la seguridad de la información y emprender acciones encaminadas a garantizar que todo el personal sea consciente y cumpla con sus responsabilidades en materia de seguridad de la información.</t>
  </si>
  <si>
    <t>La UNP, dentro de la segregación de responsabilidades justifica el cumplimiento de aplicación de este control a traves de los compromisos de la alta dirección definidas en  acto adminitrativo interno de adopción de la politica integrada del SIG, a su vez se aprobó y se socializó en Comité Institucional de Gestión y Desempeño. Por otro lado, la dirección tiene sus responsabilidades definidas en la Matriz de roles, responsabilidades y autoridades del SIG</t>
  </si>
  <si>
    <t>Resolución 0649 del 2024 
GIN-FT-33
Anexo 7. Matriz de responsabilidades y autoridades 
 Organigrama</t>
  </si>
  <si>
    <t>Contacto con autoridades</t>
  </si>
  <si>
    <t>Control: La organización debe establecer y mantener contacto con las autoridades pertinentes.
Objetivo: Garantizar un flujo de información adecuado con respecto a la seguridad de la información entre la organización y las autoridades legales, reglamentarias y de supervisión pertinentes.</t>
  </si>
  <si>
    <t xml:space="preserve">Se gaarantiza el flujo de la información adecuada con respecto a la seguridad de la información a traves de la guia de contacto con autoridades y grupos de interés especial definidas en el SIG, dentro de este documento se definen las autoridades y como se establecen las comunicaciones y contactos entre la entidad y cada uno de ellos de acuerdo con el incidente o suceso identificado que pueda afectar la seguridad de la información. </t>
  </si>
  <si>
    <t>GTE-GU-06 Guia de contacto con autoridades y grupos de interés especial</t>
  </si>
  <si>
    <t>Contacto con grupos de interés especial</t>
  </si>
  <si>
    <t>Control: La organización debe establecer y mantener contacto con grupos de interés especial u otros foros de seguridad especializados y asociaciones profesionales.
Objetivo: Garantizar que se produce un flujo adecuado de información con respecto a la seguridad de la información.</t>
  </si>
  <si>
    <r>
      <t>Inteligencia de Amenazas</t>
    </r>
    <r>
      <rPr>
        <b/>
        <sz val="12"/>
        <color rgb="FFFFC000"/>
        <rFont val="Arial"/>
        <family val="2"/>
      </rPr>
      <t xml:space="preserve"> - </t>
    </r>
    <r>
      <rPr>
        <b/>
        <sz val="12"/>
        <color rgb="FFFF0000"/>
        <rFont val="Arial"/>
        <family val="2"/>
      </rPr>
      <t>NEW</t>
    </r>
  </si>
  <si>
    <t>Control: La información relativa a las amenazas a la seguridad de la información se debe recopilar y analizar para producir inteligencia sobre amenazas.
Objetivo: Dar a conocer el entorno de amenazas de la organización para que se puedan tomar las medidas de mitigación adecuadas.</t>
  </si>
  <si>
    <t xml:space="preserve">La UNP define dentro de la información documenta del SIG, procedimiento de incidentes donde se referencian las clasificación de incidentes y la criticidad de cada uno de ellos y asi mismo las posibles soluciones brindadas por el equipo de mesa de servicios de la entidad. </t>
  </si>
  <si>
    <r>
      <rPr>
        <b/>
        <sz val="12"/>
        <rFont val="Arial"/>
        <family val="2"/>
      </rPr>
      <t xml:space="preserve">GTE-PR-43 Procedimiento Gestion  de incidentes </t>
    </r>
    <r>
      <rPr>
        <b/>
        <sz val="12"/>
        <color rgb="FFFF0000"/>
        <rFont val="Arial"/>
        <family val="2"/>
      </rPr>
      <t xml:space="preserve">
</t>
    </r>
    <r>
      <rPr>
        <b/>
        <sz val="12"/>
        <color rgb="FF000000"/>
        <rFont val="Arial"/>
        <family val="2"/>
      </rPr>
      <t xml:space="preserve">
 Plataforma Ivanti</t>
    </r>
  </si>
  <si>
    <t>Seguridad de la información en la gestión de proyectos</t>
  </si>
  <si>
    <t>Control: La seguridad de la información se debe integrar en la gestión de proyectos.
Objetivo: Garantizar que los riesgos de seguridad de la información relacionados con los proyectos y los productos finales se aborden de forma eficaz en la gestión de proyectos durante todo el ciclo de vida del proyecto.</t>
  </si>
  <si>
    <t>La UNP define lineamientos para el cumplimiento de este control descritos en documentos internos como procedimientos y formatos donde se conserva los registros de los ejercicios realizados</t>
  </si>
  <si>
    <t>GTE-PR-42 Procedimiento Gestion de proyectos de TI y proveedores</t>
  </si>
  <si>
    <t>Inventario de información y otros activos asociados</t>
  </si>
  <si>
    <t>Control: Se debería elaborar y mantener un inventario de información y otros activos asociados, incluidos los propietarios.
Objetivo: Identificar la información de la organización y otros activos asociados para preservar su seguridad de la información y asignar la propiedad apropiada.</t>
  </si>
  <si>
    <t xml:space="preserve">Los activos de información se encuentran identificados en el formato definido por el SIG, donde se evidencian los registros realizado por cada una de las dependencias de la entidad, asi mismo se evidencian las valoraciones y se identifican la criticidad de los activos enmarcados en la triada CID. </t>
  </si>
  <si>
    <t>GTE-FT-39 Formato de Registro y Valoración de Activos de Seguridad de la Información</t>
  </si>
  <si>
    <t>Uso aceptable de la información y otros activos asociados</t>
  </si>
  <si>
    <t>Control: Se deben identificar, documentar y aplicar normas para el uso aceptable y procedimientos para el manejo de la información y otros activos asociados.
Objetivo: Garantizar que la información y otros activos asociados estén protegidos, utilizados y gestionados de forma adecuada.</t>
  </si>
  <si>
    <t>GTE-PR 44 Procedimiento de clasificación y etiquetado de la información 
GDT-FT-25 Tablas de Control de Acceso -TCA</t>
  </si>
  <si>
    <t>Devolución de activos</t>
  </si>
  <si>
    <t>Control: El personal y otras partes interesadas, según corresponda, deben devolver todos los activos de la organización que estén en su poder al cambiar o terminar su empleo, contrato o acuerdo.
Objetivo: Proteger los activos de la organización como parte del proceso de cambio o terminación de empleo, contrato o acuerdo.</t>
  </si>
  <si>
    <t>GABS-PR-01 Procedimiento Administración de Bienes
GABS-FT-10 Formato Transferencia de Bienes
GABS-FT-04 Reintegro de Bienes al Almacén</t>
  </si>
  <si>
    <t>5.12</t>
  </si>
  <si>
    <t>Clasificación de la información</t>
  </si>
  <si>
    <t>Control: La información se debe clasificar según las necesidades de seguridad de la información de la organización en función de la confidencialidad, la integridad, la disponibilidad y los requisitos pertinentes de las partes interesadas.
Objetivo: Asegurar la identificación y comprensión de las necesidades de protección de la información de acuerdo con su importancia para la organización.</t>
  </si>
  <si>
    <r>
      <rPr>
        <b/>
        <sz val="12"/>
        <rFont val="Arial"/>
        <family val="2"/>
      </rPr>
      <t>GTE-PR 44 Procedimiento de clasificación y etiquetado de la información 
GDT-FT-25 Tablas de Control de Acceso -TCA</t>
    </r>
    <r>
      <rPr>
        <b/>
        <sz val="12"/>
        <color rgb="FFFF0000"/>
        <rFont val="Arial"/>
        <family val="2"/>
      </rPr>
      <t xml:space="preserve">
</t>
    </r>
    <r>
      <rPr>
        <b/>
        <sz val="12"/>
        <color rgb="FF000000"/>
        <rFont val="Arial"/>
        <family val="2"/>
      </rPr>
      <t xml:space="preserve">
</t>
    </r>
  </si>
  <si>
    <t>5.13</t>
  </si>
  <si>
    <t>Etiquetado de la información</t>
  </si>
  <si>
    <t>Control: Debería elaborarse y aplicarse un conjunto adecuado de procedimientos para el etiquetado de la información de conformidad con el plan de clasificación de la información adoptado por la organización.
Objetivo: Facilitar la comunicación de la clasificación de la información y apoyar la automatización del procesamiento y la gestión de la información.</t>
  </si>
  <si>
    <r>
      <rPr>
        <b/>
        <sz val="12"/>
        <rFont val="Arial"/>
        <family val="2"/>
      </rPr>
      <t xml:space="preserve">GTE-PR 44 Procedimiento de clasificación y etiquetado de la información </t>
    </r>
    <r>
      <rPr>
        <b/>
        <sz val="12"/>
        <color rgb="FFFF0000"/>
        <rFont val="Arial"/>
        <family val="2"/>
      </rPr>
      <t xml:space="preserve">
</t>
    </r>
    <r>
      <rPr>
        <b/>
        <sz val="12"/>
        <color rgb="FF000000"/>
        <rFont val="Arial"/>
        <family val="2"/>
      </rPr>
      <t xml:space="preserve">
GDT-FT-25 Tablas de Control de Acceso -TCA</t>
    </r>
  </si>
  <si>
    <t>5.14</t>
  </si>
  <si>
    <t>Transferencia de la información</t>
  </si>
  <si>
    <t>Control: Se deberían establecer normas, procedimientos o acuerdos de transferencia de información para todos los tipos de facilidades de transferencia dentro de la organización y entre la organización y otras partes.
Objetivo: Mantener la seguridad de la información transferida dentro de una organización y con cualquier parte externa interesada.</t>
  </si>
  <si>
    <r>
      <rPr>
        <b/>
        <sz val="12"/>
        <color rgb="FF000000"/>
        <rFont val="Arial"/>
        <family val="2"/>
      </rPr>
      <t xml:space="preserve">GTE-MA-02 Manual de politicas especificas de seguridad y privacidad de la información. (Politica de transferencia de información). 
</t>
    </r>
    <r>
      <rPr>
        <b/>
        <sz val="12"/>
        <rFont val="Arial"/>
        <family val="2"/>
      </rPr>
      <t xml:space="preserve">GTE-PR 44 Procedimiento de clasificación y etiquetado de la información </t>
    </r>
    <r>
      <rPr>
        <b/>
        <sz val="12"/>
        <color rgb="FFFF0000"/>
        <rFont val="Arial"/>
        <family val="2"/>
      </rPr>
      <t xml:space="preserve">
</t>
    </r>
    <r>
      <rPr>
        <b/>
        <sz val="12"/>
        <color rgb="FF000000"/>
        <rFont val="Arial"/>
        <family val="2"/>
      </rPr>
      <t xml:space="preserve">
GDT-FT-25 Tablas de Control de Acceso -TCA</t>
    </r>
  </si>
  <si>
    <t>5.15</t>
  </si>
  <si>
    <t>Control de acceso</t>
  </si>
  <si>
    <t>Control: Las reglas para controlar el acceso físico y lógico a la información y otros activos asociados deberían establecerse e implementarse en función de los requisitos de seguridad de la información y del negocio.
Objetivo: Garantizar el acceso autorizado y evitar el acceso no autorizado a la información y otros activos asociados.</t>
  </si>
  <si>
    <t>La unp tiene la aplicación de este control a través de los lineamientos definidos en la politica de dispositivos móviles definidos en el Manual de politicas especificas de seguridad y privacidad de la información.</t>
  </si>
  <si>
    <t xml:space="preserve">GTE-MA-02 Manual de politicas especificas de seguridad y privacidad de la información. (Politica de dispositivos móviles/ Politica de control de acceso). </t>
  </si>
  <si>
    <t>5.16</t>
  </si>
  <si>
    <t>Gestión de la identidad</t>
  </si>
  <si>
    <t>Control: Se debería gestionar todo el ciclo de vida de las identidades.
Objetivo: Permitir la identificación única de individuos y sistemas que acceden a la información de la organización y otros activos asociados y permitir la asignación adecuada de derechos de acceso.</t>
  </si>
  <si>
    <t>La UNP tiene aplicación de este control a traves de los lineamientos definidos en el documento GTE-PR-40 Procedimiento de Administración y Creación de Cuentas de Usuario y Cuentas Genéricas</t>
  </si>
  <si>
    <t xml:space="preserve">GTE-PR-40 Procedimiento de Administración y Creación de Cuentas de Usuario y Cuentas Genéricas
GTE-MA-02 Manual de politicas especificas de seguridad y privacidad de la información (Politica de control de acceso, politica de Gestión de Administración de Usuarios y Cuentas Genéricas.). </t>
  </si>
  <si>
    <t>5.17</t>
  </si>
  <si>
    <t>Información de autenticación</t>
  </si>
  <si>
    <t>Control: La asignación y gestión de la información de autenticación debería controlarse mediante un proceso de gestión, que incluya el asesoramiento del personal sobre el tratamiento adecuado de la información de autenticación.
Objetivo: Para garantizar la autenticación de entidades correcta y evitar errores en los procesos de autenticación.</t>
  </si>
  <si>
    <t xml:space="preserve">GTE-PR-40 Procedimiento Acceso, Administración y Creación de Cuentas de Usuario y Cuentas Genéricas
GTE-MA-02 Manual de politicas especificas de seguridad y privacidad de la información (Politica de control de acceso, politica de gestión de contraseñas, politica de Gestión de Administración de Usuarios y Cuentas Genéricas.). </t>
  </si>
  <si>
    <t>5.18</t>
  </si>
  <si>
    <t>Derechos de acceso</t>
  </si>
  <si>
    <t>Control: Los derechos de acceso a la información y a otros activos asociados se deberían aprovisionar, revisar, modificar y eliminar de acuerdo con la política y las reglas de control de acceso específicas del tema de la organización.
Objetivo: Garantizar que el acceso a la información y otros activos asociados se define y autoriza de acuerdo con los requisitos empresariales.</t>
  </si>
  <si>
    <t>La unp tiene la aplicación de este control a través de los lineamientos definidos en la politica de dispositivos móviles y politica de control de acceso definidos en el Manual de politicas especificas de seguridad y privacidad de la información.</t>
  </si>
  <si>
    <t xml:space="preserve">GTE-MA-02 Manual de politicas especificas de seguridad y privacidad de la información. (Politica de dispositivos móviles y politica de control de acceso). </t>
  </si>
  <si>
    <t>5.19</t>
  </si>
  <si>
    <t>Seguridad de la información en la relación con proveedores</t>
  </si>
  <si>
    <r>
      <rPr>
        <b/>
        <sz val="12"/>
        <color rgb="FF231F20"/>
        <rFont val="Arial"/>
        <family val="2"/>
      </rPr>
      <t>Control: Deberían definirse e implementarse procesos y procedimientos para gestionar los riesgos de seguridad de la información asociados con el uso de los productos o servicios del proveedor.
Objetivo: Mantener un nivel acordado de seguridad de la información en las relaciones con los proveedores.</t>
    </r>
  </si>
  <si>
    <r>
      <rPr>
        <b/>
        <sz val="12"/>
        <color rgb="FF000000"/>
        <rFont val="Arial"/>
        <family val="2"/>
      </rPr>
      <t xml:space="preserve">GCT-MA-01 Manual de contratación y supervisión
</t>
    </r>
    <r>
      <rPr>
        <b/>
        <sz val="12"/>
        <color rgb="FFFF0000"/>
        <rFont val="Arial"/>
        <family val="2"/>
      </rPr>
      <t xml:space="preserve">
</t>
    </r>
    <r>
      <rPr>
        <b/>
        <sz val="12"/>
        <rFont val="Arial"/>
        <family val="2"/>
      </rPr>
      <t>GTE-PR-42 Procedimiento Gestion de proyectos de TI y proveedores</t>
    </r>
  </si>
  <si>
    <t>5.20</t>
  </si>
  <si>
    <t>Abordar la seguridad de la información en los acuerdos con los proveedores</t>
  </si>
  <si>
    <r>
      <rPr>
        <b/>
        <sz val="12"/>
        <color rgb="FF231F20"/>
        <rFont val="Arial"/>
        <family val="2"/>
      </rPr>
      <t>Control: Los requisitos de seguridad de la información pertinentes deberían establecerse y acordarse con cada proveedor en función del tipo de relación con el proveedor.
Objetivo: Mantener un nivel acordado de seguridad de la información en las relaciones con los proveedores.</t>
    </r>
  </si>
  <si>
    <r>
      <rPr>
        <b/>
        <sz val="12"/>
        <color rgb="FF000000"/>
        <rFont val="Arial"/>
        <family val="2"/>
      </rPr>
      <t xml:space="preserve">GCT-MA-01 Manual de contratación y supervisión
</t>
    </r>
    <r>
      <rPr>
        <b/>
        <sz val="12"/>
        <rFont val="Arial"/>
        <family val="2"/>
      </rPr>
      <t xml:space="preserve">
GTE-PR-42 Procedimiento Gestion de proyectos de TI y proveedores</t>
    </r>
  </si>
  <si>
    <t>5.21</t>
  </si>
  <si>
    <t>Gestión de la seguridad de la información en la cadena de suministro</t>
  </si>
  <si>
    <r>
      <rPr>
        <b/>
        <sz val="12"/>
        <color rgb="FF231F20"/>
        <rFont val="Arial"/>
        <family val="2"/>
      </rPr>
      <t>Control: Deberían definirse y aplicarse procesos y procedimientos para gestionar los riesgos de seguridad de la información asociados a la cadena de suministro de productos y servicios de TIC.
Objetivo: Mantener un nivel acordado de seguridad de la información en las relaciones con los proveedores.</t>
    </r>
  </si>
  <si>
    <t>5.22</t>
  </si>
  <si>
    <t>Seguimiento, revisión y gestión de cambios de servicios de proveedores</t>
  </si>
  <si>
    <r>
      <rPr>
        <b/>
        <sz val="12"/>
        <color rgb="FF231F20"/>
        <rFont val="Arial"/>
        <family val="2"/>
      </rPr>
      <t>Control: La organización debería supervisar, revisar, evaluar y gestionar regularmente los cambios en las prácticas de seguridad de la información del proveedor y en la prestación de servicios.
Objetivo: Mantener un nivel acordado de seguridad de la información y prestación de servicios de acuerdo con los acuerdos con los proveedores.</t>
    </r>
  </si>
  <si>
    <t>GCT-MA-01 Manual de contratación y supervisión 
GTE-PR-42 Procedimiento Gestion de proyectos de TI y proveedores
GIN-PR-10 Procedimiento Planificación y gestión del cambio
GIN-FT-51 Planificación del Cambio</t>
  </si>
  <si>
    <t>5.23</t>
  </si>
  <si>
    <r>
      <t xml:space="preserve">Seguridad de la información para el uso de servicios en la nube </t>
    </r>
    <r>
      <rPr>
        <b/>
        <sz val="12"/>
        <color rgb="FFFFC000"/>
        <rFont val="Arial"/>
        <family val="2"/>
      </rPr>
      <t xml:space="preserve"> - </t>
    </r>
    <r>
      <rPr>
        <b/>
        <sz val="12"/>
        <color rgb="FFFF0000"/>
        <rFont val="Arial"/>
        <family val="2"/>
      </rPr>
      <t>NEW</t>
    </r>
  </si>
  <si>
    <t>Control: Los procesos de adquisición, uso, gestión y salida de los servicios en la nube deberían establecerse de acuerdo con los requisitos de seguridad de la información de la organización.
Objetivo: Especificar y gestionar la seguridad de la información para el uso de servicios en la nube.</t>
  </si>
  <si>
    <t>La Unidad Nacional de Protección cuenta con la plataforma inteligente de Microsoft y licencias 365 que ofrece un espacio de trabajo compartido con diferentes soluciones para llevar a cabo tus proyectos desde un único sitio</t>
  </si>
  <si>
    <t>GTE-MA-02 Manual de politicas especificas de seguridad y privacidad de la información. (Politica de manejo de nube)</t>
  </si>
  <si>
    <t>5.24</t>
  </si>
  <si>
    <t>Planificación y preparación de la gestión de incidentes de SI.</t>
  </si>
  <si>
    <t>Control: La organización debería planificar y prepararse para gestionar los incidentes de seguridad de la información definiendo, estableciendo y comunicando los procesos, funciones y responsabilidades de gestión de incidentes de seguridad de la información.
Objetivo: Garantizar una respuesta rápida, eficaz, coherente y ordenada a los incidentes de seguridad de la información, incluida la comunicación sobre los eventos de seguridad de la información.</t>
  </si>
  <si>
    <t>GTE-PR-43 ProcedimientoGestion  de incidentes 
Plataforma ivanti</t>
  </si>
  <si>
    <t>5.25</t>
  </si>
  <si>
    <t>Evaluación y decisión sobre los eventos de SI.</t>
  </si>
  <si>
    <t>Control: La organización debería evaluar los eventos de seguridad de la información y decidir si se deben clasificar como incidentes de seguridad de la información.
Objetivo: Garantizar la categorización y priorización efectivas de los eventos de seguridad de la información.</t>
  </si>
  <si>
    <t>5.26</t>
  </si>
  <si>
    <t>Respuesta a incidentes de SI.</t>
  </si>
  <si>
    <t>Control: Los incidentes de seguridad de la información deben ser respondidos de conformidad con los procedimientos documentados.
Objetivo: Garantizar una respuesta eficaz a los incidentes de seguridad de la información.</t>
  </si>
  <si>
    <t>5.27</t>
  </si>
  <si>
    <t>Aprendiendo de los incidentes de SI</t>
  </si>
  <si>
    <t>Control: Los conocimientos obtenidos de los incidentes de seguridad de la información deberían utilizarse para reforzar y mejorar los controles de seguridad de la información.
Objetivo: Reducir la probabilidad o las consecuencias de futuros incidentes.</t>
  </si>
  <si>
    <t>5.28</t>
  </si>
  <si>
    <t>Recopilación de pruebas</t>
  </si>
  <si>
    <t>Control: La organización debería establecer e implementar procedimientos para la identificación, recolección, adquisición y preservación de pruebas relacionadas con eventos de seguridad de la información.
Objetivo: Garantizar una gestión coherente y eficaz de las pruebas relacionadas con los incidentes de seguridad de la información para los fines de las acciones disciplinarias y legales.</t>
  </si>
  <si>
    <t>5.29</t>
  </si>
  <si>
    <t>Sistemas de información durante la interrupción</t>
  </si>
  <si>
    <t>Control: La organización debería planificar cómo mantener la seguridad de la información en un nivel adecuado durante la interrupción.
Objetivo: Proteger la información y otros activos asociados durante la interrupción.</t>
  </si>
  <si>
    <t xml:space="preserve">La UNP tiene definidio documento general protocolo de contingencia para la atención de crisis en tecnológia y seguridad de información, asi mismo se tiene dentro de este documento como anexo analisis de impacto de negocio donde se evaluan las actividades y procesos criticos de la organización </t>
  </si>
  <si>
    <r>
      <rPr>
        <b/>
        <sz val="12"/>
        <rFont val="Arial"/>
        <family val="2"/>
      </rPr>
      <t>GTE-PR-02 Protocolo de contingencia para la atención de crisis en tecnológia y seguridad de información</t>
    </r>
    <r>
      <rPr>
        <b/>
        <sz val="12"/>
        <color rgb="FFFF0000"/>
        <rFont val="Arial"/>
        <family val="2"/>
      </rPr>
      <t xml:space="preserve">
</t>
    </r>
    <r>
      <rPr>
        <b/>
        <sz val="12"/>
        <color rgb="FF000000"/>
        <rFont val="Arial"/>
        <family val="2"/>
      </rPr>
      <t xml:space="preserve">
GTE-FT-50 Análisis de Impacto de Negocios-BIA </t>
    </r>
  </si>
  <si>
    <t>5.30</t>
  </si>
  <si>
    <r>
      <rPr>
        <b/>
        <sz val="12"/>
        <color rgb="FF000000"/>
        <rFont val="Arial"/>
        <family val="2"/>
      </rPr>
      <t xml:space="preserve">Preparación de las TIC para continuidad del negocio </t>
    </r>
    <r>
      <rPr>
        <b/>
        <sz val="12"/>
        <color rgb="FFFFC000"/>
        <rFont val="Arial"/>
        <family val="2"/>
      </rPr>
      <t xml:space="preserve"> -</t>
    </r>
    <r>
      <rPr>
        <b/>
        <sz val="12"/>
        <color rgb="FFFF0000"/>
        <rFont val="Arial"/>
        <family val="2"/>
      </rPr>
      <t xml:space="preserve"> NEW</t>
    </r>
  </si>
  <si>
    <t>Control: La preparación para las TIC debería planificarse, implementarse, mantenerse y probarse sobre la base de los objetivos de continuidad empresarial y los requisitos de continuidad de las TIC.
Objetivo: Garantizar la disponibilidad de la información de la organización y de otros activos asociados durante la interrupción.</t>
  </si>
  <si>
    <r>
      <rPr>
        <b/>
        <sz val="12"/>
        <rFont val="Arial"/>
        <family val="2"/>
      </rPr>
      <t>GTE-PT-02 Protocolo de contingencia para la atención de crisis en tecnológia y seguridad de información</t>
    </r>
    <r>
      <rPr>
        <b/>
        <sz val="12"/>
        <color rgb="FFFF0000"/>
        <rFont val="Arial"/>
        <family val="2"/>
      </rPr>
      <t xml:space="preserve">
</t>
    </r>
    <r>
      <rPr>
        <b/>
        <sz val="12"/>
        <color rgb="FF000000"/>
        <rFont val="Arial"/>
        <family val="2"/>
      </rPr>
      <t xml:space="preserve">
GTE-FT-50 Análisis de Impacto de Negocios-BIA </t>
    </r>
  </si>
  <si>
    <t>5.31</t>
  </si>
  <si>
    <t>Requisitos legales, estatutarios, reglamentarios y contractuales</t>
  </si>
  <si>
    <t>Control: Los requisitos legales, estatutarios, reglamentarios y contractuales relevantes para la seguridad de la información y el enfoque de la organización para cumplir con estos requisitos deberían ser identificados, documentados y actualizados.
Objetivo: Garantizar el cumplimiento de los requisitos legales, legales, reglamentarios y contractuales relacionados con la seguridad de la información.</t>
  </si>
  <si>
    <t>GJU-PR-12 Procedimiento Gestión del normograma y matrices legales del sistema integrado de gestión  SIG -MIPG
GJU-FT-23 Normograma - JURÍDICA</t>
  </si>
  <si>
    <t>5.32</t>
  </si>
  <si>
    <t>Derechos de la propiedad intelectual</t>
  </si>
  <si>
    <t>Control: La organización debería aplicar los procedimientos apropiados para proteger los derechos de propiedad intelectual.
Objetivo: Garantizar el cumplimiento de los requisitos legales, legales, reglamentarios y contractuales relacionados con los derechos de propiedad intelectual y el uso de productos propietarios.</t>
  </si>
  <si>
    <t>La UNP define lineamientos para el cumplimiento de este control descritos en documentos internos como Acuerdo de confidencialidad</t>
  </si>
  <si>
    <t>GTE-FT-34 Formato de Acuerdo de Confidencialidad para Servidores Públicos, Contratistas y-o Terceros</t>
  </si>
  <si>
    <t>5.33</t>
  </si>
  <si>
    <t>Protección de registros</t>
  </si>
  <si>
    <t>Control: Los registros deberían estar protegidos de pérdidas, destrucción, falsificación, acceso no autorizado y liberación no autorizada.
Objetivo: Garantizar el cumplimiento de los requisitos legales, legales, reglamentarios y contractuales, así como de las expectativas comunitarias o sociales relacionadas con la protección y disponibilidad de los registros.</t>
  </si>
  <si>
    <t xml:space="preserve">La UNP define lineamientos para el cumplimiento de este control descritos en documentos internos como La politica de ratamiento de datos y proitección de datos, adicionalmente con el procedimiento de control acceso </t>
  </si>
  <si>
    <t xml:space="preserve">Resolución 1848 tratamiento datos y politica de datos
GTE-PR-40 Procedimiento Acceso, Administración y Creación de Cuentas de Usuario y Cuentas Genéricas
GTE-MA-02 Manual de politicas especificas de seguridad y privacidad de la información (Politica de control de acceso, politica de gestión de contraseñas, politica de Gestión de Administración de Usuarios y Cuentas Genéricas.). </t>
  </si>
  <si>
    <t>5.34</t>
  </si>
  <si>
    <t>Privacidad y protección de PII</t>
  </si>
  <si>
    <t>Control: La organización debería identificar y cumplir con los requisitos relativos a la preservación de la privacidad y la protección de la IIP de acuerdo con las leyes y reglamentos aplicables y los requisitos contractuales.
Objetivo: Garantizar el cumplimiento de los requisitos legales, estatutarios, reglamentarios y contractuales relacionados con los aspectos de seguridad de la información de la protección de la IIP.</t>
  </si>
  <si>
    <t>La UNP define lineamientos para el cumplimiento de este control descritos en documentos internos como Manual de contratación y supervisión, La politica de ratamiento de datos y proitección de datos,</t>
  </si>
  <si>
    <t xml:space="preserve">GCT-MA-01 Manual de contratación y supervisión
Resolución 1848 tratamiento datos y politica de datos 
</t>
  </si>
  <si>
    <t>5.35</t>
  </si>
  <si>
    <t>Revisión independiente</t>
  </si>
  <si>
    <t>Control: El enfoque de la organización para gestionar la seguridad de la información y su implementación, incluidas las personas, los procesos y las tecnologías, debería revisarse de forma independiente a intervalos planificados o cuando se produzcan cambios significativos.
Objetivo: Garantizar la idoneidad, adecuación y eficacia continuas del enfoque de la organización para gestionar la seguridad de la información.</t>
  </si>
  <si>
    <t>La UNP desarrolla anualmente auditorias internas y externas que evidencien el cumplimiento y el mantenimiento del SGSI, de acuerdo con los parametros y lineamientos definidos en el procedimiento de auditorias. 
Adicional, se tienen como registros la recopilación de pruebas de vulnerabilidades realizadas en la entidad</t>
  </si>
  <si>
    <t>GIN-PR-07 Procedimiento de Auditorías
Pruebas de vulnerabilidad</t>
  </si>
  <si>
    <t>5.36</t>
  </si>
  <si>
    <t>Cumplimiento de políticas, normas y estándares de seguridad</t>
  </si>
  <si>
    <t>Control: El cumplimiento de la política de seguridad de la información de la organización, las políticas, las reglas y los estándares específicos de cada tema deberían revisarse periódicamente.
Objetivo: Garantizar que la seguridad de la información se implementa y opera de acuerdo con la política de seguridad de la información de la organización, las políticas, reglas y normas específicas de cada tema.</t>
  </si>
  <si>
    <t xml:space="preserve">La UNP realiza revisiones de forma anual del cumplimiento de las politicas y estandares de SI, donde se realiza una evaluación a traves de documento interno y se evidencian a traves de soportes el cumplimiento de estas, en caso de que existan incumplimientos el responsable deberá realizar planes de accion que ataquen las posibles causas del problema. </t>
  </si>
  <si>
    <t>Documento interno de revisión de cumplimiento de politicas de SI</t>
  </si>
  <si>
    <t>5.37</t>
  </si>
  <si>
    <t>Procedimientos operativos documentados</t>
  </si>
  <si>
    <t>Control: Los procedimientos operativos para las instalaciones de procesamiento de la información deberían estar documentados y disponibles para el personal que los necesite.
Objetivo: Garantizar el funcionamiento correcto y seguro de las instalaciones de procesamiento de información.</t>
  </si>
  <si>
    <t>Los procedimientos operativos del proceso de Gestión Tecnológica se encuentran publicados en la intranet de la Entidad y se controlan mediante el listado maestro de documentos  del SGI.</t>
  </si>
  <si>
    <t>Listado maestro de documentos - GTE
http://intranet.unp.gov.co/SGI/Documents/Forms/AllItems.aspx?RootFolder=%2fSGI%2fDocuments%2fGESTION%20TECNOLOGICA&amp;FolderCTID=0x01200029C080505609C84488350FFA984DF75A</t>
  </si>
  <si>
    <t>6. PERSONAS</t>
  </si>
  <si>
    <t>6.1</t>
  </si>
  <si>
    <t xml:space="preserve">Selección </t>
  </si>
  <si>
    <t>Control: Las verificaciones de los antecedentes de todos los candidatos a convertirse en personal deberían llevarse a cabo antes de incorporarse a la organización y de forma continuada, tomando en consideración las leyes, los reglamentos y la ética aplicables y ser proporcionales a los requisitos de la empresa, la clasificación de la información a la que se va a acceder y los riesgos percibidos.
Objetivo: Garantizar que todo el personal es elegible y adecuado para las funciones para las que se considera y que sigue siendo elegible y adecuado durante su empleo.</t>
  </si>
  <si>
    <t xml:space="preserve">GTH-PR-01 Procedimiento de Ingreso y Desarrollo
Resolución 1720 del 2024. </t>
  </si>
  <si>
    <t>6.2</t>
  </si>
  <si>
    <t>Términos y condiciones del empleo</t>
  </si>
  <si>
    <t>Control: Los acuerdos contractuales de empleo deberían indicar las responsabilidades del personal y de la organización en materia de seguridad de la información.
Objetivo: Garantizar que el personal comprenda sus responsabilidades de seguridad de la información para las funciones para las que se consideran.</t>
  </si>
  <si>
    <t xml:space="preserve">Se evidencia el cumplimiento de este control a traves de dos fuentes: 
Para el caso de servidores publicos se definen las funciones de acuerdo con el manual de funciones y acto administrativo vigente
Para el caso de contratistas se definen a traves de las clausulas contractuales en los estudios previos </t>
  </si>
  <si>
    <t>http://intranet.unp.gov.co/SGI/Documents/Forms/AllItems.aspx?RootFolder=%2FSGI%2FDocuments%2FGESTION%20TALENTO%20HUMANO%2F03%2EMANUALES%2FManual%20Especifico%20de%20Funciones%20y%20Competencias%20Laborales%20%2D%20UNP&amp;FolderCTID=0x01200029C080505609C84488350FFA984DF75A&amp;View=%7B569EDF3E%2DB475%2D4532%2D9E44%2D3FEB5E3765EB%7D
Resoluciones Manual de Funciones 
GCT-FT-43 Estudios Previos para la Contratación de Prestación de Servicios Profesionales y de Apoyo a la Gestión</t>
  </si>
  <si>
    <t>6.3</t>
  </si>
  <si>
    <t>Concientización, educación y capacitación en seguridad de la información</t>
  </si>
  <si>
    <t>Control: El personal de la organización y las partes interesadas pertinentes deberían recibir una sensibilización, educación y formación adecuadas en materia de seguridad de la información, así como actualizaciones periódicas de la política de seguridad de la información de la organización y de las políticas y procedimientos específicos, según sea pertinente para su función laboral.
Objetivo: Garantizar que el personal y las partes interesadas pertinentes conozcan y cumplan con sus responsabilidades en materia de seguridad de la información.</t>
  </si>
  <si>
    <t xml:space="preserve">Se evidencia el cumplimiento de este control a traves de las actividades de capacitacion definidas para la vigencia en el plan institucional de capacitaciones, asi mismo se conserva trazabilidad como registro de las capacitaciones y sensibilizaciones realizadas al personal de la entidad en actas de reunion. 
Adicional se tiene definido documento procedimiento de capacitación. </t>
  </si>
  <si>
    <t>Plan institucional de capacitaciones
http://intranet.unp.gov.co/SGI/Documents/Forms/AllItems.aspx?RootFolder=%2FSGI%2FDocuments%2FGESTION%20TALENTO%20HUMANO%2F05%2EPLANES%20INSTITUCIONALES%2F05%2E%20Planes%2FPlan%20Institucional%20de%20Capacitaci%C3%B3n&amp;FolderCTID=0x01200029C080505609C84488350FFA984DF75A&amp;View=%7B569EDF3E%2DB475%2D4532%2D9E44%2D3FEB5E3765EB%7D
Actas de reunión
GTH-PR-11 Procedimiento de Capacitación
GTH-PR-39 Procedimiento de Inducción y Reinducción</t>
  </si>
  <si>
    <t>6.4</t>
  </si>
  <si>
    <t>Proceso disciplinario</t>
  </si>
  <si>
    <t>Control: Se debería formalizar y comunicar un proceso disciplinario para tomar medidas contra el personal y otras partes interesadas pertinentes que hayan cometido una violación de la política de seguridad de la información.
Objetivo: Garantizar que el personal y otras partes interesadas comprendan las consecuencias de la violación de la política de seguridad de la información, para disuadir y tratar adecuadamente al personal y otras partes interesadas pertinentes que hayan cometido la violación.</t>
  </si>
  <si>
    <t>GCDI-PR-01 Procedimiento Control  Disciplinario Interno -Instrucción</t>
  </si>
  <si>
    <t>6.5</t>
  </si>
  <si>
    <t>Responsabilidades después de terminar el empleo</t>
  </si>
  <si>
    <t>Control: Las responsabilidades y deberes de seguridad de la información que siguen siendo válidos después de la terminación o el cambio de empleo deberían definirse, aplicarse y comunicarse al personal pertinente y a otras partes interesadas.
Objetivo: Proteger los intereses de la organización como parte del proceso de cambio o terminación de empleo o contratos.</t>
  </si>
  <si>
    <t xml:space="preserve">GTH-PR-05 Procedimiento de Retiro
GTE-PR-40 PROCEDIMIENTO DE ACCESO, ADMINISTRACIÓN, CREACIÓN DE CUENTAS DE USUARIO Y CUENTAS GENÉRICAS
GCT-FT-17 Formato Paz  y Salvo Contratistas
GTH-FT-02 Formato Paz y Salvo Funcionarios.
GTE-MA-02 Manual de politicas especificas de seguridad y privacidad de la información (Gestión de habilitación o des habilitación del usuario y sus accesos) </t>
  </si>
  <si>
    <t>6.6</t>
  </si>
  <si>
    <t>Acuerdos de confidencialidad y no divulgación</t>
  </si>
  <si>
    <t>Control: Los acuerdos de confidencialidad o no divulgación que reflejen las necesidades de la organización para la protección de la información deberían ser identificados, documentados, revisados y firmados regularmente por el personal y otras partes interesadas pertinentes.
Objetivo: Mantener la confidencialidad de la información accesible por el personal o terceros.</t>
  </si>
  <si>
    <t xml:space="preserve">La UNP define lineamientos para el cumplimiento de este control descritos en documentos internos como procedimientos y formatos donde se conserva los registros de los ejercicios realizados
Adicional se puede evidenciar el cumplimiento de este control a través de clausulas contractuales en estudios previos. </t>
  </si>
  <si>
    <t>GTE-PR-40 Procedimiento de Acceso Administración creación de Cuentas de Usuarios y Cuentas Genéricas
GTE-FT-34 Formato de Acuerdo de Confidencialidad para Servidores Públicos, Contratistas y-o Terceros
GCT-FT-43 Estudios Previos para la Contratación de Prestación de Servicios Profesionales y de Apoyo a la Gestión</t>
  </si>
  <si>
    <t>6.7</t>
  </si>
  <si>
    <t>Trabajo remoto</t>
  </si>
  <si>
    <t>Control: Las medidas de seguridad deberían implementarse cuando el personal trabaja de forma remota para proteger la información a la que se accede, procesa o almacena fuera de las instalaciones de la organización.
Objetivo: Garantizar la seguridad de la información cuando el personal trabaja de forma remota.</t>
  </si>
  <si>
    <t>GTH-PR-32 Procedimiento para la implementación del teletrabajo</t>
  </si>
  <si>
    <t>6.8</t>
  </si>
  <si>
    <t>Reporte de eventos de seguridad de la información</t>
  </si>
  <si>
    <t>Control: La organización debería proporcionar un mecanismo para que el personal informe sobre los eventos de seguridad de la información observados o sospechosos a través de los canales apropiados de manera oportuna.
Objetivo: Apoyar la notificación oportuna, coherente y eficaz de los eventos de seguridad de la información que pueden ser identificados por el personal.</t>
  </si>
  <si>
    <r>
      <rPr>
        <b/>
        <sz val="12"/>
        <rFont val="Arial"/>
        <family val="2"/>
      </rPr>
      <t xml:space="preserve">GTE-PR-43 Procedimiento  Gestión  de incidentes </t>
    </r>
    <r>
      <rPr>
        <b/>
        <sz val="12"/>
        <color rgb="FFFF0000"/>
        <rFont val="Arial"/>
        <family val="2"/>
      </rPr>
      <t xml:space="preserve">
</t>
    </r>
    <r>
      <rPr>
        <b/>
        <sz val="12"/>
        <color rgb="FF000000"/>
        <rFont val="Arial"/>
        <family val="2"/>
      </rPr>
      <t xml:space="preserve">
GTE-CT-01 Catálogo de servicios de tecnologías de la información
Plataforma ivanti</t>
    </r>
  </si>
  <si>
    <t>7. FÍSICOS</t>
  </si>
  <si>
    <t>7.1</t>
  </si>
  <si>
    <t>Perímetro de seguridad física</t>
  </si>
  <si>
    <t>Control: Los perímetros de seguridad deberían definirse y utilizarse para proteger las áreas que contienen información y otros activos asociados.
Objetivo: Evitar el acceso físico no autorizado, los daños y las interferencias en la información de la organización y otros activos asociados.</t>
  </si>
  <si>
    <t>La UNP define lineamientos para el cumplimiento de este control descritos en documentos internos como procedimientos formatos  y protocolos donde se conserva los registros de los ejercicios realizados, esta compartido con el Grupo de Gestión Admistrativa y GTE</t>
  </si>
  <si>
    <t>GTE-FT-37  Formato Bitácora de Ingreso al Centro de Datos 
GTE-PR-38 Procedimiento para trabajo en áreas seguras</t>
  </si>
  <si>
    <t>7.2</t>
  </si>
  <si>
    <t>Entrada física</t>
  </si>
  <si>
    <t>Control: Las áreas seguras deberían protegerse mediante controles de entrada y puntos de acceso adecuados.
Objetivo: Garantizar que solo se produce el acceso físico autorizado a la información de la organización y a otros activos asociados.</t>
  </si>
  <si>
    <t>La entidad define lineamientos propios dentro de documento oficializado en el SIG , asi mismo se evidencian soportes como registro de la ejecución de las actividades descritas en el documento</t>
  </si>
  <si>
    <t>PROTOCOLO DE SEGURIDAD DE INGRESO, SALIDA Y SISTEMA BIOMÉTRICO</t>
  </si>
  <si>
    <t>7.3</t>
  </si>
  <si>
    <t>Aseguramiento de oficinas, salas e instalaciones</t>
  </si>
  <si>
    <t>Control: Se debería diseñar e implementar la seguridad física de las oficinas, salas e instalaciones.
Objetivo: Impedir el acceso físico no autorizado, los daños y las interferencias en la información de la organización y otros activos asociados en oficinas, salas e instalaciones.</t>
  </si>
  <si>
    <t>7.4</t>
  </si>
  <si>
    <r>
      <t xml:space="preserve">Supervisión de seguridad física  </t>
    </r>
    <r>
      <rPr>
        <b/>
        <sz val="12"/>
        <color rgb="FFFF0000"/>
        <rFont val="Arial"/>
        <family val="2"/>
      </rPr>
      <t>NEW</t>
    </r>
  </si>
  <si>
    <t>Control: Las instalaciones deberían ser vigiladas continuamente para el acceso físico no autorizado.
Objetivo: Detectar y disuadir el acceso físico no autorizado.</t>
  </si>
  <si>
    <t xml:space="preserve">La UNP define lineamientos para el cumplimiento de este control descritos en documentos internos como procedimientos formatos  y protocolos donde se conserva los registros de los ejercicios realizados, esta definido en Secretaria General en el Grupo de Gestión Admistrativa </t>
  </si>
  <si>
    <t>Contrato con la empresa de vigilancia y supervisión por parte de la UNP</t>
  </si>
  <si>
    <t>7.5</t>
  </si>
  <si>
    <t>protección contra amenazas físicas y ambientales</t>
  </si>
  <si>
    <t>Control: Debería diseñarse y aplicarse la protección contra las amenazas físicas y ambientales, como los desastres naturales y otras amenazas físicas intencionales o no intencionales a la infraestructura.
Objetivo: Prevenir o reducir las consecuencias de los eventos originados por amenazas físicas y ambientales.</t>
  </si>
  <si>
    <t xml:space="preserve">Se establece plan de emergencias definido en el SIG donde se definen estrategias contra amenazas fisicas y ambientales </t>
  </si>
  <si>
    <r>
      <rPr>
        <b/>
        <sz val="12"/>
        <rFont val="Arial"/>
        <family val="2"/>
      </rPr>
      <t>Plan de emergencias</t>
    </r>
    <r>
      <rPr>
        <b/>
        <sz val="12"/>
        <color rgb="FFFF0000"/>
        <rFont val="Arial"/>
        <family val="2"/>
      </rPr>
      <t xml:space="preserve"> </t>
    </r>
  </si>
  <si>
    <t>7.6</t>
  </si>
  <si>
    <t>Trabajo en áreas seguras</t>
  </si>
  <si>
    <t>Control: Deberían diseñarse y aplicarse medidas de seguridad para trabajar en zonas seguras.
Objetivo: Proteger la información y otros activos asociados en áreas seguras contra daños e interferencias no autorizadas por parte del personal que trabaja en estas áreas.</t>
  </si>
  <si>
    <t>GTE-PR-38 Procedimiento para trabajo en áreas seguras</t>
  </si>
  <si>
    <t>7.7</t>
  </si>
  <si>
    <t>Escritorio despejado y pantalla despejada</t>
  </si>
  <si>
    <t>Control: Se deberían definir y aplicar de forma adecuada reglas de escritorio claras para papeles y medios de almacenamiento extraíbles, así como reglas de pantalla clara para las instalaciones de procesamiento de información.
Objetivo: Reducir los riesgos de acceso no autorizado, pérdida y daños a la información en escritorios, pantallas y otros lugares accesibles durante y fuera del horario de trabajo normal.</t>
  </si>
  <si>
    <t xml:space="preserve">Los lineamientos definidos por la entidad se encuentran descritos en la politica especifica de escritorio y pantalla limpia </t>
  </si>
  <si>
    <t>GTE-MA-02 Manual de politicas especificas de seguridad y privacidad de la información (politica especifica de escritorio y pantalla limpia)</t>
  </si>
  <si>
    <t>7.8</t>
  </si>
  <si>
    <t>Ubicación y protección del equipo</t>
  </si>
  <si>
    <t>Control: El equipo debería estar colocado de forma segura y protegido.
Objetivo: Reducir los riesgos derivados de amenazas físicas y ambientales, así como del acceso y los daños no autorizados.</t>
  </si>
  <si>
    <t>Se tiene contemplado en el contrato de arrendamiento del edificio</t>
  </si>
  <si>
    <t xml:space="preserve">7.9 </t>
  </si>
  <si>
    <t>Seguridad de los activos fuera de las instalaciones</t>
  </si>
  <si>
    <t>Control: Los activos fuera de las instalaciones deberían estar protegidos.
Objetivo: Para evitar pérdidas, daños, robos o riesgos de dispositivos externos e interrupciones en las operaciones de la empresa.</t>
  </si>
  <si>
    <t>GMP-PT-01 Protocolo de Seguridad a Instalaciones de la Unidad Nacional de Protección-UNP
Actas de entrega de espacios, de acuerdo con los requerimientos solicitados en el  contrato 2493 de 2024.
Cronograma de mantenimiento preventivo donde reposa el inventario detallado de los equipos y la frecuencia que requieren de mantenimiento para su correcto funcionamiento.</t>
  </si>
  <si>
    <t>7.10</t>
  </si>
  <si>
    <t>Medios de almacenamiento</t>
  </si>
  <si>
    <t>Control: Los medios de almacenamiento deberían gestionarse a través de su ciclo de vida de adquisición, uso, transporte y eliminación de acuerdo con el esquema de clasificación y los requisitos de manipulación de la organización.
Objetivo: Garantizar únicamente la divulgación, modificación, eliminación o destrucción autorizada de la información en los medios de almacenamiento.</t>
  </si>
  <si>
    <r>
      <rPr>
        <b/>
        <sz val="12"/>
        <color rgb="FF000000"/>
        <rFont val="Arial"/>
        <family val="2"/>
      </rPr>
      <t xml:space="preserve">GTE-MA-02 Manual de politicas especificas de seguridad y privacidad de la información
GTE-PR-39 Procedimiento de medios removibles 
</t>
    </r>
    <r>
      <rPr>
        <b/>
        <sz val="12"/>
        <color rgb="FFFF0000"/>
        <rFont val="Arial"/>
        <family val="2"/>
      </rPr>
      <t xml:space="preserve">
</t>
    </r>
    <r>
      <rPr>
        <b/>
        <sz val="12"/>
        <rFont val="Arial"/>
        <family val="2"/>
      </rPr>
      <t>GTE-PR-41 Procedimiento de Copias de seguridad, resguardo y restauración</t>
    </r>
  </si>
  <si>
    <t>7.11</t>
  </si>
  <si>
    <t>Utilidades de apoyo</t>
  </si>
  <si>
    <t>Control: Las instalaciones de procesamiento de la información deberían estar protegidas contra los cortes de energía y otras interrupciones causadas por fallas en los servicios públicos de respaldo.
Objetivo: Evitar la pérdida, daño o compromiso de información y otros activos asociados o la interrupción de las operaciones de la organización debido al fracaso y la interrupción de los servicios públicos de respaldo.</t>
  </si>
  <si>
    <t xml:space="preserve">La UNP de forma anual define y establece un plan de mantenimiento de infraestructura tecnologia y del Grupo de gestión administrativa para la conservación de los activos asociados para la operación de la entidad. </t>
  </si>
  <si>
    <r>
      <t xml:space="preserve">GTE-PL-01 Plan de mantenimiento de infraestructura tecnológica
</t>
    </r>
    <r>
      <rPr>
        <b/>
        <sz val="12"/>
        <rFont val="Arial"/>
        <family val="2"/>
      </rPr>
      <t xml:space="preserve">GAB-PL-07 Plan Anual de mantenimiento de Infraestructura 
GABS-PR-10 Procedimiento mantenimiento de infraestructura  </t>
    </r>
  </si>
  <si>
    <t>7.12</t>
  </si>
  <si>
    <t>Seguridad del cableado</t>
  </si>
  <si>
    <t>Control: Los cables que transportan energía, datos o servicios de información de respaldo deben estar protegidos contra la interceptación, las interferencias o los daños.
Objetivo: Evitar la pérdida, daño o compromiso de información y otros activos asociados o la interrupción de las operaciones de la organización debido al cableado de alimentación y comunicaciones.</t>
  </si>
  <si>
    <t xml:space="preserve">La UNP de forma anual define y establece un plan de mantenimiento de infraestructura tecnologia para la conservación de los activos asociados para la operación de la entidad. </t>
  </si>
  <si>
    <t xml:space="preserve">GTE-PL-01  Plan de mantenimiento de infraestructura tecnológica
GAB-PL-07 Plan Anual de mantenimiento de Infraestructura 
GABS-PR-10 Procedimiento mantenimiento de infraestructura  </t>
  </si>
  <si>
    <t>7.13</t>
  </si>
  <si>
    <t>Mantenimiento de equipos</t>
  </si>
  <si>
    <t>Control: El equipo debería mantenerse correctamente para garantizar la disponibilidad, integridad y confidencialidad de la información.
Objetivo: Evitar la pérdida, daño o compromiso de información y otros activos asociados o la interrupción de las operaciones de la organización debido al cableado de alimentación y comunicaciones.</t>
  </si>
  <si>
    <t xml:space="preserve">GTE-PL- 01 Plan de mantenimiento de infraestructura tecnológica
GAB-PL-07 Plan Anual de mantenimiento de Infraestructura 
GABS-PR-10 Procedimiento mantenimiento de infraestructura  </t>
  </si>
  <si>
    <t>7.14</t>
  </si>
  <si>
    <t>Eliminación segura o reutilización de equipos</t>
  </si>
  <si>
    <t>Control: Los elementos del equipo que contienen medios de almacenamiento deberían verificarse para garantizar que los datos confidenciales y el software con licencia se han eliminado o sobrescrito de forma segura antes de desecharlos o volver a utilizarlos.
Objetivo: Evitar fugas de información del equipo que se va a desechar o reutilizar.</t>
  </si>
  <si>
    <t xml:space="preserve">GABS-PR-06 Procedimiento Administración de Bienes
GABS-FT-10 Formato de transferencia de bienes
GTE-PR-39 Procedimiento de medios removibles  </t>
  </si>
  <si>
    <t>8. TECNOLÓGICO</t>
  </si>
  <si>
    <t>8.1</t>
  </si>
  <si>
    <t>Dispositivos punto final de usuario</t>
  </si>
  <si>
    <t>Control: La información almacenada, procesada o accesible a través de los dispositivos de punto final del usuario debería estar protegida.
Objetivo: Proteger la información contra los riesgos introducidos mediante el uso de dispositivos finales de usuario.</t>
  </si>
  <si>
    <t>La UNP tiene mucha información sencible y sd hace necesario protegerla y clasificarla como disponible, confidencialidad o integridad y reduciendo los riesgos trestringiendo el acceso y el uso a dispositivos finales de usuario</t>
  </si>
  <si>
    <t>GTE-PR-40 Procedimiento Acceso, Administración y Creación de Cuentas de Usuario y Cuentas Genéricas
GTE-MA-02 Manual de politicas especificas de seguridad y privacidad de la información</t>
  </si>
  <si>
    <t>8.2</t>
  </si>
  <si>
    <t>Derechos de acceso privilegiado</t>
  </si>
  <si>
    <t>Control: La asignación y el uso de los derechos de acceso privilegiado deberían ser restringidos y gestionados.
Objetivo: Garantizar que solo los usuarios autorizados, los componentes de software y los servicios se proporcionan con derechos de acceso con privilegios.</t>
  </si>
  <si>
    <t>La UNP aplica unos procedimientos y politicas las cuales les permite proteger los accesos a información que son restringidas por su clasificación y por permisos</t>
  </si>
  <si>
    <t>GTE-PR-40 Procedimiento de Acceso Administración creación de Cuentas de Usuarios y Cuentas Genéricas
DIRECTORIO ACTIVO - AD</t>
  </si>
  <si>
    <t>8.3</t>
  </si>
  <si>
    <t>Restricción de acceso ala información</t>
  </si>
  <si>
    <t>Control: El acceso a la información y a otros activos asociados debería restringirse de conformidad con la política establecida sobre el control del acceso relativa a temas específicos.
Objetivo: Garantizar únicamente el acceso autorizado y evitar el acceso no autorizado a la información y otros activos asociados.</t>
  </si>
  <si>
    <t>GTE-MA-02 Manual de politicas especificas de seguridad y privacidad de la información. (Politica de dispositivos móviles/ politica de control de acceso/ Gestión de habilitación o des habilitación del usuario y sus accesos). 
GTE-PR- 39 Gestion de Medios removibles</t>
  </si>
  <si>
    <t>8.4</t>
  </si>
  <si>
    <t>Acceso a código fuente</t>
  </si>
  <si>
    <t>Control: El acceso de lectura y escritura al código fuente, las herramientas de desarrollo y las bibliotecas de software se deberían administrar adecuadamente.
Objetivo: Para evitar la introducción de funciones no autorizadas, evite cambios no intencionados o malintencionados y mantenga la confidencialidad de la propiedad intelectual valiosa.</t>
  </si>
  <si>
    <t>El Grupo de Gestión de las Tecnologías, debe contemplar e incorporar en todos los proyectos de desarrollo y adquisición de sistemas de información propios o de terceros, requisitos de seguridad de la información las siguientes características: 
•	Arquitectura de software 
•	Análisis
•	Diseño
•	Cifrado de datos 
•	Especificación de requerimientos 
•	Controles de seguridad de la información 
•	Calidad de software 
•	Estandarización de los mensajes de error y eventos de seguridad
•	Documentación técnica y de usuario</t>
  </si>
  <si>
    <t xml:space="preserve">GTE-MA-02 Manual de politicas especificas de seguridad y privacidad de la información (Política para el Desarrollo de Software, Adquisición y Mantenimiento)
En espacio Share Point se cuenta con los permisos para cada uno de los perfiles
GTE-FT-41 Formato solicitud de servidores </t>
  </si>
  <si>
    <t>8.5</t>
  </si>
  <si>
    <t>Autenticación segura</t>
  </si>
  <si>
    <t>Control: Las tecnologías y los procedimientos de autenticación segura deberían implementarse en función de las restricciones de acceso a la información y de la política de control de acceso específica del tema.
Objetivo: Garantizar que un usuario o una entidad se autentique de forma segura cuando se conceda acceso a sistemas, aplicaciones y servicios.</t>
  </si>
  <si>
    <t>La UNP tiene aplicación de este control a traves de los lineamientos definidos en el documento GTE-PR-40 Procedimiento de Acceso, Administración, Creación de Cuentas de Usuario y Cuentas Genéricas</t>
  </si>
  <si>
    <t xml:space="preserve">GTE-PR-40 Procedimiento Acceso, Administración y Creación de Cuentas de Usuario y Cuentas Genéricas
GTE-MA-02 Manual de politicas especificas de seguridad y privacidad de la información. (Politica de control de acceso, politica de gestión de contraseñas, politica de Gestión de Administración de Usuarios y Cuentas Genéricas.). </t>
  </si>
  <si>
    <t>8.6</t>
  </si>
  <si>
    <t>Gestión de la capacidad</t>
  </si>
  <si>
    <t>Control: La utilización de los recursos debería supervisarse y ajustarse de conformidad con las necesidades de capacidad actuales y previstas.
Objetivo: Garantizar la capacidad necesaria de los servicios de procesamiento de información, los recursos humanos, las oficinas y otros servicios.</t>
  </si>
  <si>
    <t>La UNP  la capacidad necesaria de los servicios de procesamiento de información, los recursos humanos, las oficinas y otros servicios.</t>
  </si>
  <si>
    <t>DHCP (Infraestructura)</t>
  </si>
  <si>
    <t>8.7</t>
  </si>
  <si>
    <t>Protección contra malware</t>
  </si>
  <si>
    <t>Control: La protección contra el malware debería implementarse y respaldarse con el conocimiento adecuado del usuario.
Objetivo: Garantizar que la información y otros activos asociados estén protegidos contra malware.</t>
  </si>
  <si>
    <t xml:space="preserve">La UNP define documentación pertinente oficializada en el SIG donde se establecen registros y soportes como evidencias de las actividades ejecutadas </t>
  </si>
  <si>
    <r>
      <rPr>
        <b/>
        <sz val="12"/>
        <rFont val="Arial"/>
        <family val="2"/>
      </rPr>
      <t>GTE-PR-43 Procedimiento Gestion de incidentes</t>
    </r>
    <r>
      <rPr>
        <b/>
        <sz val="12"/>
        <color rgb="FFFF0000"/>
        <rFont val="Arial"/>
        <family val="2"/>
      </rPr>
      <t xml:space="preserve">
</t>
    </r>
    <r>
      <rPr>
        <b/>
        <sz val="12"/>
        <color rgb="FF000000"/>
        <rFont val="Arial"/>
        <family val="2"/>
      </rPr>
      <t xml:space="preserve">
Plataforma Ivanti</t>
    </r>
  </si>
  <si>
    <t>8.8</t>
  </si>
  <si>
    <t>Gestión de vulnerabilidades técnicas</t>
  </si>
  <si>
    <t>Control: Se debería obtener información sobre las vulnerabilidades técnicas de los sistemas de información en uso, se debería evaluar la exposición de la organización a esas vulnerabilidades y se deberían adoptar las medidas apropiadas.
Objetivo: Evitar la explotación de vulnerabilidades técnicas.</t>
  </si>
  <si>
    <t>GTE-MA-02 Manual de politicas especificas de seguridad y privacidad de la información. (Política para el Desarrollo de Software, Adquisición y Mantenimiento)
GTE.FT- 05 informe de estado de gestion</t>
  </si>
  <si>
    <t>8.9</t>
  </si>
  <si>
    <r>
      <t xml:space="preserve">Gestión de la configuración  </t>
    </r>
    <r>
      <rPr>
        <b/>
        <sz val="12"/>
        <color rgb="FFFF0000"/>
        <rFont val="Arial"/>
        <family val="2"/>
      </rPr>
      <t>NEW</t>
    </r>
  </si>
  <si>
    <t>Control: Las configuraciones, incluidas las configuraciones de seguridad, de hardware, software, servicios y redes deben establecerse, documentarse, implementarse, supervisarse y revisarse.
Objetivo: Para garantizar que el hardware, el software, los servicios y las redes funcionan correctamente con la configuración de seguridad requerida y la configuración no se ve alterada por cambios no autorizados o incorrectos.</t>
  </si>
  <si>
    <t xml:space="preserve">La UNP cuenta con herramientas que permiten realizar las configuraciones de seguridad y que permitan brindar servicios mas seguros y confiables </t>
  </si>
  <si>
    <t xml:space="preserve">GTE-MA-02 Manual de politicas especificas de seguridad y privacidad de la información </t>
  </si>
  <si>
    <t>8.10</t>
  </si>
  <si>
    <r>
      <t>Eliminación de la información</t>
    </r>
    <r>
      <rPr>
        <b/>
        <sz val="12"/>
        <color rgb="FFFF0000"/>
        <rFont val="Arial"/>
        <family val="2"/>
      </rPr>
      <t xml:space="preserve"> NEW</t>
    </r>
  </si>
  <si>
    <t>Control: La información almacenada en sistemas de información, dispositivos o cualquier otro medio de almacenamiento debería eliminarse cuando ya no sea necesario.
Objetivo: Evitar la exposición innecesaria de información confidencial y cumplir con los requisitos legales, legales, reglamentarios y contractuales para la eliminación de información.</t>
  </si>
  <si>
    <t xml:space="preserve">La UNP cuenta con herramienta para realizar las actividades pertinentes cuando los dispositivos que tienen información almacenada se debe eliminar ya cuandp es necesario y disponer este dispositivo como lo determina los requisitos </t>
  </si>
  <si>
    <t>GTE-MA-02 Manual de politicas especificas de seguridad y privacidad de la información ( Politica Ambientes de Desarrollo - Ambiente de Pruebas )
herramienta Blanco</t>
  </si>
  <si>
    <t>8.11</t>
  </si>
  <si>
    <r>
      <t>Almacenamiento de datos</t>
    </r>
    <r>
      <rPr>
        <b/>
        <sz val="12"/>
        <color rgb="FFFF0000"/>
        <rFont val="Arial"/>
        <family val="2"/>
      </rPr>
      <t xml:space="preserve"> NEW</t>
    </r>
  </si>
  <si>
    <t>Control: El enmascaramiento de datos debería utilizarse de acuerdo con la política de la organización sobre el control de acceso y otras políticas específicas de temas relacionados, así como con los requisitos empresariales, tomando en consideración la legislación aplicable.
Objetivo: Limitar la exposición de datos sensibles, incluida la IIP y cumplir con los requisitos legales, estatutario, reglamentarios y contractuales.</t>
  </si>
  <si>
    <r>
      <t xml:space="preserve">GTE-MA-02 Manual de politicas especificas de seguridad y privacidad de la información. (Politica de manejo de nube)
GTE_FT_05 informe de estado y gestión 
</t>
    </r>
    <r>
      <rPr>
        <b/>
        <sz val="12"/>
        <color rgb="FFFF0000"/>
        <rFont val="Arial"/>
        <family val="2"/>
      </rPr>
      <t xml:space="preserve">
</t>
    </r>
  </si>
  <si>
    <t>8.12</t>
  </si>
  <si>
    <r>
      <t xml:space="preserve">Prevención de la fuga de datos </t>
    </r>
    <r>
      <rPr>
        <b/>
        <sz val="12"/>
        <color rgb="FFFF0000"/>
        <rFont val="Arial"/>
        <family val="2"/>
      </rPr>
      <t>NEW</t>
    </r>
  </si>
  <si>
    <t>Control: Las medidas de prevención de fugas de datos deberían aplicarse a los sistemas, redes y cualquier otro dispositivo que procese, almacene o transmita información confidencial.
Objetivo: Detectar y prevenir la divulgación y extracción no autorizada de información por parte de individuos o sistemas.</t>
  </si>
  <si>
    <t xml:space="preserve">GTE-MA-02 Manual de politicas especificas de seguridad y privacidad de la información. (Politica de manejo de nube)
GTE_FT_05 informe de estado y gestión 
 </t>
  </si>
  <si>
    <t>8.13</t>
  </si>
  <si>
    <t>Copias de seguridad de la información</t>
  </si>
  <si>
    <t>Control: Las copias de seguridad de la información, el software y los sistemas deberían mantenerse y probarse periódicamente de conformidad con la política de copia de seguridad específica del tema acordado.
Objetivo: Permitir la recuperación de la pérdida de datos o sistemas.</t>
  </si>
  <si>
    <t>La Unidad Nacional de Protección cuenta con la plataforma inteligente de Microsoft y licencias 365 que ofrece un espacio de trabajo compartido con diferentes soluciones para llevar a cabo tus proyectos desde un único sitio
El Grupo de Gestión de las Tecnologías, debe realizar copias de respaldo sobre la configuración e información que contiene la Infraestructura Tecnológica de la Unidad Nacional de Protección</t>
  </si>
  <si>
    <t>GTE-MA-02 Manual de politicas especificas de seguridad y privacidad de la informaciónn. (Politica de manejo de nube /Politica de gestión de copias de respaldo)
GTE-PR-41 Copias de Seguridad, resguardo y restauracion</t>
  </si>
  <si>
    <t>8.14</t>
  </si>
  <si>
    <t>Redundancia de las instalaciones de procesamiento de datos</t>
  </si>
  <si>
    <t>Control: Las instalaciones de procesamiento de información deberían implementarse con redundancia suficiente para satisfacer los requisitos de disponibilidad.
Objetivo: Garantizar el funcionamiento continuo de las instalaciones de procesamiento de información.</t>
  </si>
  <si>
    <t>La UNP cuenta con la implementación de la redundancia en sus instalaciones donse estan alojados sus servidores y demás dispositivos para cumplimiento y un servicio continuo</t>
  </si>
  <si>
    <t>Asistencia atención crisis Claro</t>
  </si>
  <si>
    <t>8.15</t>
  </si>
  <si>
    <t>Registro</t>
  </si>
  <si>
    <t>Control: Deberían producirse, almacenarse, protegerse y analizarse los registros que recogen las actividades, las excepciones, los fallas y otros eventos relevantes.
Objetivo: Para registrar eventos, generar pruebas, garantizar la integridad de la información de registro, evitar el acceso no autorizado, identificar eventos de seguridad de la información que pueden dar lugar a un incidente de seguridad de la información y respaldar las investigaciones.</t>
  </si>
  <si>
    <r>
      <rPr>
        <b/>
        <sz val="12"/>
        <rFont val="Arial"/>
        <family val="2"/>
      </rPr>
      <t>GTE-PR-43 Procedimiento Gestión de incidentes</t>
    </r>
    <r>
      <rPr>
        <b/>
        <sz val="12"/>
        <color rgb="FFFF0000"/>
        <rFont val="Arial"/>
        <family val="2"/>
      </rPr>
      <t xml:space="preserve">
</t>
    </r>
    <r>
      <rPr>
        <b/>
        <sz val="12"/>
        <color rgb="FF000000"/>
        <rFont val="Arial"/>
        <family val="2"/>
      </rPr>
      <t xml:space="preserve">
Plataforma Ivanti</t>
    </r>
  </si>
  <si>
    <t>8.16</t>
  </si>
  <si>
    <r>
      <t xml:space="preserve">Actividades de seguimiento </t>
    </r>
    <r>
      <rPr>
        <b/>
        <sz val="12"/>
        <color rgb="FFFF0000"/>
        <rFont val="Arial"/>
        <family val="2"/>
      </rPr>
      <t>NEW</t>
    </r>
  </si>
  <si>
    <t>Control: Las redes, los sistemas y las aplicaciones deberían ser monitoreados para detectar comportamientos anómalos y tomar las medidas apropiadas para evaluar posibles incidentes de seguridad de la información.
Objetivo: Detectar comportamientos anómalos y posibles incidentes de seguridad de la información.</t>
  </si>
  <si>
    <t>GTE-MA-02 Manual de politicas especificas de seguridad y privacidad de la información. (Política para el Desarrollo de Software, Adquisición y Mantenimiento - Requerimientos funcionales de seguridad)</t>
  </si>
  <si>
    <t>8.17</t>
  </si>
  <si>
    <t>Sincronización de relojes</t>
  </si>
  <si>
    <t>Control: Los relojes de los sistemas de procesamiento de información utilizados por la organización deberían sincronizarse con las fuentes de tiempo aprobadas.
Objetivo: Permitir la correlación y el análisis de los eventos relacionados con la seguridad y otros datos registrados y apoyar las investigaciones sobre incidentes de seguridad de la información.</t>
  </si>
  <si>
    <t>Todas las maquinas establecidas por la UNP se encuentran  sincronizadas con la hora local de colombia - Bogota D.C</t>
  </si>
  <si>
    <t>8.18</t>
  </si>
  <si>
    <t>Uso de programas de utilidad privilegiados</t>
  </si>
  <si>
    <t>Control: El uso de programas de utilidad que pueden ser capaces de anular los controles del sistema y de las aplicaciones debe estar restringido y controlado de forma estricta.
Objetivo: Garantizar que el uso de programas de utilidad no perjudique los controles del sistema y de las aplicaciones para la seguridad de la información.</t>
  </si>
  <si>
    <t>El Grupo de Gestión de las Tecnologías, estableció una política desde el servidor del Directorio Activo en el cual tiene las restricciones y limitaciones para la instalación del software operativo en los equipos de cómputo en la Unidad nacional de Protección</t>
  </si>
  <si>
    <t xml:space="preserve">GTE-MA-02 Manual de politicas especificas de seguridad y privacidad de la información. (Uso de programas utilitarios privilegiados) </t>
  </si>
  <si>
    <t>8.19</t>
  </si>
  <si>
    <t>Instalación de software para sistemas operativos</t>
  </si>
  <si>
    <t>Control: Deberían implementarse procedimientos y medidas para administrar de forma segura la instalación de software en sistemas operativos.
Objetivo: Garantizar la integridad de los sistemas operativos y evitar la explotación de las vulnerabilidades técnicas.</t>
  </si>
  <si>
    <t>8.20</t>
  </si>
  <si>
    <t>Seguridad de redes</t>
  </si>
  <si>
    <t>Control: Las redes y los dispositivos de red deberían estar protegidos, gestionados y controlados para proteger la información de los sistemas y las aplicaciones.
Objetivo: Proteger la información de las redes y sus instalaciones de procesamiento de información de apoyo frente a riesgos a través de la red.</t>
  </si>
  <si>
    <t>La UNP monitorea y verifica que los sitios destinados a alojar los Switches y Routers esten protegidos ante cualquier intromisión no autorizada; así mismo, deben estar ubicados en un espacio con las condiciones de temperatura óptimas según la Política vigente, sin acceso al público en general y con supervisión constante de los encargados de la infraestructura de sistemas</t>
  </si>
  <si>
    <t>GTE-MA-02 Manual de politicas especificas de seguridad y privacidad de la información. (Política de Gestión de redes / Uso de puntos de red / segregación de Redes)</t>
  </si>
  <si>
    <t>8.21</t>
  </si>
  <si>
    <t>Seguridad de los servicios de red</t>
  </si>
  <si>
    <t>Control: Deberían identificarse, implementarse y supervisarse los mecanismos de seguridad, los niveles de servicio y los requisitos de servicio de los servicios de red.
Objetivo: Garantizar la seguridad en el uso de los servicios de red.</t>
  </si>
  <si>
    <t>8.22</t>
  </si>
  <si>
    <t>Segregación de redes</t>
  </si>
  <si>
    <t>Control: Los grupos de servicios de información, usuarios y sistemas de información deberían separarse en las redes de la organización.
Objetivo: Dividir la red en límites de seguridad y controlar el tráfico entre ellos en función de las necesidades de la empresa.</t>
  </si>
  <si>
    <t>GTE-MA-02 Manual de politicas especificas de seguridad y privacidad de la información (Política de Gestión de redes / Uso de puntos de red / segregación de Redes)</t>
  </si>
  <si>
    <t>8.23</t>
  </si>
  <si>
    <r>
      <t xml:space="preserve">Filtrado web </t>
    </r>
    <r>
      <rPr>
        <b/>
        <sz val="12"/>
        <color rgb="FFFF0000"/>
        <rFont val="Arial"/>
        <family val="2"/>
      </rPr>
      <t>NEW</t>
    </r>
  </si>
  <si>
    <t>Control: El acceso a sitios web externos debería gestionarse para reducir la exposición a contenido malintencionado.
Objetivo: Para proteger los sistemas contra el peligro de malware y para evitar el acceso a recursos no autorizador de la web.</t>
  </si>
  <si>
    <t>El Grupo de Gestión de las Tecnologías administra los accesos y restricciones que se realizan en consulta en la navegación de internet y tiene limitado el acceso a portales de: Juegos, pornografía, drogas, terrorismo, segregación racial, hacking, malware, software gratuito o ilegal y/o cualquier otra página que vaya en contra de las leyes vigentes</t>
  </si>
  <si>
    <t>GTE-MA-02 Manual de politicas especificas de seguridad y privacidad de la informacióncificas de seguridad y privacidad de la información. (Política de Gestión de redes / Uso de puntos de red / segregación de Redes)</t>
  </si>
  <si>
    <t>8.24</t>
  </si>
  <si>
    <t>Uso de criptografía</t>
  </si>
  <si>
    <t>Control: Se deberían definir e implementar reglas para el uso efectivo de la criptografía, incluida la administración de claves cifradas.
Objetivo: Garantizar el uso adecuado y efectivo del cifrado para proteger la confidencialidad, autenticidad o integridad de la información de acuerdo con los requisitos de seguridad de la empresa y la información, y tomando en consideración los requisitos legales, estatutarios, reglamentarios y contractuales relacionados con el cifrado.</t>
  </si>
  <si>
    <t>El Grupo de Gestión de las Tecnologías, debe usar herramientas de controles criptográficos para llevar a cabo el cifrado de los equipos de los servidores públicos que se encuentran en la modalidad de teletrabajo en la Unidad Nacional de Protección, con el fin de salvaguardar la seguridad de la información de la Entidad en los equipos que se encuentran fuera de las instalaciones.</t>
  </si>
  <si>
    <t>GTE-MA-02 Manual de politicas especificas de seguridad y privacidad de la informaciónn. (Política de Controles Criptográficos y Gestión de Llaves)</t>
  </si>
  <si>
    <t>8.25</t>
  </si>
  <si>
    <t>Ciclo de vida de desarrollo seguro</t>
  </si>
  <si>
    <t>Control: Deberían establecerse y aplicarse normas para el desarrollo seguro de software y sistemas.
Objetivo: Garantizar que la seguridad de la información se diseña e implementa dentro del ciclo de vida de desarrollo seguro del software y los sistemas.</t>
  </si>
  <si>
    <t>El Grupo de Gestión de las Tecnologías, debe establecer ambientes separados a nivel físico y lógico para el desarrollo-pruebas y producción; contando con su plataforma, servidores, aplicativos, dispositivos y versiones independientes de los otros ambientes, para evitar así que las actividades de desarrollo y pruebas puedan poner en riesgo la integridad, confidencialidad y disponibilidad de la información de los servicios en producción.</t>
  </si>
  <si>
    <r>
      <t xml:space="preserve">GTE-MA-02 Manual de politicas especificas de seguridad y privacidad de la información. (Gestión de acceso de usuarios con los sistemas de Información o aplicativos Inhouse o de terceros )
</t>
    </r>
    <r>
      <rPr>
        <b/>
        <sz val="12"/>
        <rFont val="Arial"/>
        <family val="2"/>
      </rPr>
      <t>GTE-FT-24 formato de requierimiento del desarrollo
GTE-FT-20 Formato De Pruebas De Sistemas De Información
GTE-FT 43 formato de sprint nuevo
GTE_FT_44 Plantilla Estructural De Desarrollo
GTE-FT 53 Matriz de escalamiento</t>
    </r>
  </si>
  <si>
    <t>8.26</t>
  </si>
  <si>
    <t>Requisitos de seguridad de la aplicación</t>
  </si>
  <si>
    <t>Control: Los requisitos de seguridad de la información deberían ser identificados, especificados y aprobados al desarrollar o adquirir aplicaciones.
Objetivo: Garantizar que todos los requisitos de seguridad de la información se identifican y se abordan al desarrollar o adquirir aplicaciones.</t>
  </si>
  <si>
    <r>
      <t xml:space="preserve">GTE-MA-02 Manual de politicas especificas de seguridad y privacidad de la información. (Política para el Desarrollo de Software, Adquisición y Mantenimiento)
GTE-FT-05 Infotme  gestión de estado
</t>
    </r>
    <r>
      <rPr>
        <b/>
        <sz val="12"/>
        <rFont val="Arial"/>
        <family val="2"/>
      </rPr>
      <t>GTE-FT-36 Identificación y valoración 
GTE-FT-45 Historia de usuario</t>
    </r>
    <r>
      <rPr>
        <b/>
        <sz val="12"/>
        <color theme="1"/>
        <rFont val="Arial"/>
        <family val="2"/>
      </rPr>
      <t xml:space="preserve">
</t>
    </r>
  </si>
  <si>
    <t>8.27</t>
  </si>
  <si>
    <t xml:space="preserve">Arquitectura del sistema y principios de ingeniería </t>
  </si>
  <si>
    <t>Control: Los principios para la ingeniería de sistemas seguros deberían establecerse, documentarse, mantenerse y aplicarse a cualquier actividad de desarrollo de sistemas de información.
Objetivo: Garantizar que los sistemas de información se diseñan, implementan y operan de forma segura dentro del ciclo de vida del desarrollo.</t>
  </si>
  <si>
    <t>GTE-MA-02 Manual de politicas especificas de seguridad y privacidad de la información. (Política para el Desarrollo de Software, Adquisición y Mantenimiento)
GTE-FT-20 Formato De Pruebas De Sistemas De Información
GTE-FT 43 formato de sprint nuevo
GTE_FT_44 Plantilla Estructural De Desarrollo</t>
  </si>
  <si>
    <t>8.28</t>
  </si>
  <si>
    <r>
      <t xml:space="preserve">Codificación segura </t>
    </r>
    <r>
      <rPr>
        <b/>
        <sz val="12"/>
        <color rgb="FFFF0000"/>
        <rFont val="Arial"/>
        <family val="2"/>
      </rPr>
      <t>NEW</t>
    </r>
  </si>
  <si>
    <t>Control: Los principios de codificación segura se deberían aplicar al desarrollo del software.
Objetivo: Garantizar que el software se escribe de forma segura, lo que reduce el número de posibles vulnerabilidades de seguridad de la información en el software.</t>
  </si>
  <si>
    <t>GTE-MA-02 Manual de politicas especificas de seguridad y privacidad de la información. (Política para el Desarrollo de Software, Adquisición y Mantenimiento / Metodologia de analisis)
GTE-FT-05 Infotme  gestión de estado</t>
  </si>
  <si>
    <t>8.29</t>
  </si>
  <si>
    <t>Pruebas de seguridad en el desarrollo y aceptación</t>
  </si>
  <si>
    <t>Control: Los procesos de pruebas de seguridad deberían definirse e implementarse en el ciclo de vida del desarrollo.
Objetivo: Validar si se cumplen los requisitos de seguridad de la información cuando las aplicaciones o el código se despliegan en el entorno de producción.</t>
  </si>
  <si>
    <t>x</t>
  </si>
  <si>
    <t>Las pruebas deben dar evidencia de que los controles diseñados e implementados van a proteger la información contra acceso, divulgación, modificación, destrucción uso no autorizado de la información</t>
  </si>
  <si>
    <t>GTE-MA-02 Manual de politicas especificas de seguridad y privacidad de la información. (Ambiente de pruebas)
GTE-FT-20 Formato De Pruebas De Sistemas De Información</t>
  </si>
  <si>
    <t>8.30</t>
  </si>
  <si>
    <t>Desarrollo subcontratado</t>
  </si>
  <si>
    <t>Control: La organización debe dirigir, monitorear y revisar las actividades relacionadas con el desarrollo de sistemas tercerizados.
Objetivo: Garantizar la aplicación de las medidas de seguridad de la información requeridas por la organización en el desarrollo de sistemas tercerizados.</t>
  </si>
  <si>
    <t xml:space="preserve">Los procesos que participan en la selección y evaluación de proveedores tendrán la responsabilidad de preparar y negociar un contrato con el proveedor, estableciendo los requerimientos de la adquisición, incluyendo costos y plazos del producto, sistema o servicio de software a entregar. El contrato debe tener en cuenta los derechos de marca, uso, propiedad intelectual, garantía y licenciamiento. </t>
  </si>
  <si>
    <t>GTE-MA-02 Manual de politicas especificas de seguridad y privacidad de la información. (Adquisición Desarrollo Contratado por un Tercero )</t>
  </si>
  <si>
    <t>8.31</t>
  </si>
  <si>
    <t>Separación de los entornos de  desarrollo, prueba y producción.</t>
  </si>
  <si>
    <t>Control: Los entornos de desarrollo, prueba y producción deben estar separados y protegidos.
Objetivo: Para proteger el entorno de producción y los datos contra el compromiso de las actividades de desarrollo y prueba.</t>
  </si>
  <si>
    <t xml:space="preserve">GTE-MA-02 Manual de politicas especificas de seguridad y privacidad de la información. (Política para el Desarrollo de Software, Adquisición y Mantenimiento)
GTE-FT-41 Formato solicitud de servidores </t>
  </si>
  <si>
    <t>8.32</t>
  </si>
  <si>
    <t>Gestión de cambios</t>
  </si>
  <si>
    <t>Control: Los cambios en las instalaciones de procesamiento de información y los sistemas de información deben estar sujetos a procedimientos de gestión de cambios.
Objetivo: Preservar la seguridad de la información al ejecutar cambios.</t>
  </si>
  <si>
    <t>El Grupo de Gestión de las Tecnologías, debe contemplar e incorporar en todos los proyectos de desarrollo y adquisición de sistemas de información propios o de terceros, requisitos de seguridad de la información las siguientes características: 
•	Arquitectura de software 
•	Análisis
•	Diseño
•	Cifrado de datos 
•	Especificación de requerimientos 
•	Controles de seguridad de la información 
•	Calidad de software 
•	Estandarización de los mensajes de error y eventos de seguridad
•	Documentación técnica y de usuario
Adicional la UNP tiene definido dentro del SIG documento para la planificación y gestión de cambios</t>
  </si>
  <si>
    <t>GTE-MA-02 Manual de politicas especificas de seguridad y privacidad de la información. (Política para el Desarrollo de Software, Adquisición y Mantenimiento)
Procedimiento de planificación y gestión de camnbios
GTE-FT-45 Historia de usuario</t>
  </si>
  <si>
    <t>8.33</t>
  </si>
  <si>
    <t>Información de prueba</t>
  </si>
  <si>
    <t>Control: La información de las pruebas debe seleccionarse, protegerse y gestionarse adecuadamente.
Objetivo: Para garantizar la relevancia de las pruebas y la protección de la información operativa utilizada para las pruebas.</t>
  </si>
  <si>
    <t>GTE-MA-02 Manual de politicas especificas de seguridad y privacidad de la informaciónn. (Ambiente de desarrollo - Ambiente de pruebas)</t>
  </si>
  <si>
    <t>8.34</t>
  </si>
  <si>
    <t>Protección de los sistemas de información durante las pruebas de auditoría</t>
  </si>
  <si>
    <t>Control: Las pruebas de auditoría y otras actividades de aseguramiento que involucren la evaluación de los sistemas operativos deben planificarse y acordarse entre el evaluador y la gerencia correspondiente.
Objetivo: Para minimizar el impacto de la auditoría y otras actividades de aseguramiento en los sistemas operativos y los procesos del negocio.</t>
  </si>
  <si>
    <t>GIN-PR-07 Procedimiento de Auditorías
GIN-FT-39 Programa de Auditoría Interna</t>
  </si>
  <si>
    <t xml:space="preserve">Archívese en : </t>
  </si>
  <si>
    <t>GTE-FT-46/V1</t>
  </si>
  <si>
    <t>Oficialización:13/09/2024</t>
  </si>
  <si>
    <t>Pagina 1 de 1</t>
  </si>
  <si>
    <t>CONTROL DE CAMBIOS</t>
  </si>
  <si>
    <t>VERSIÓN INICIAL</t>
  </si>
  <si>
    <t>DESCRIPCIÓN DE LA CREACIÓN O CAMBIO</t>
  </si>
  <si>
    <t>se crea formato de declaración de aplicabilidad con el fin de justificar las declaraciones a los controles aplicables en seguridad de la información dentro de la entidad y estar alineado con el manual de políticas específicas de seguridad de la información. Adicional se cumple con lo establecido en el requerimiento del numeral 6.1.3 inciso D de la norma ISO 27001:2022</t>
  </si>
  <si>
    <t>Matriz de Calor Inherente</t>
  </si>
  <si>
    <t>Probabilidad</t>
  </si>
  <si>
    <t>Muy Alta
100%</t>
  </si>
  <si>
    <t>Extremo</t>
  </si>
  <si>
    <t>Alta
80%</t>
  </si>
  <si>
    <t>Media
60%</t>
  </si>
  <si>
    <t>Moderado</t>
  </si>
  <si>
    <t>Baja
40%</t>
  </si>
  <si>
    <t>Bajo</t>
  </si>
  <si>
    <t>Muy Baja
20%</t>
  </si>
  <si>
    <t>Leve
20%</t>
  </si>
  <si>
    <t>Menor
40%</t>
  </si>
  <si>
    <t>Moderado
60%</t>
  </si>
  <si>
    <t>Mayor
80%</t>
  </si>
  <si>
    <t>Catastrófico
100%</t>
  </si>
  <si>
    <t xml:space="preserve"> Matriz de Calor Residual</t>
  </si>
  <si>
    <t>Tabla Criterios para definir el nivel de probabilidad</t>
  </si>
  <si>
    <t>Frecuencia de la Actividad</t>
  </si>
  <si>
    <t>Muy Baja</t>
  </si>
  <si>
    <t>La actividad que conlleva el riesgo se ejecuta como máximos 2 veces por año</t>
  </si>
  <si>
    <t>Baja</t>
  </si>
  <si>
    <t>La actividad que conlleva el riesgo se ejecuta de 3 a 24 veces por año</t>
  </si>
  <si>
    <t>Media</t>
  </si>
  <si>
    <t>La actividad que conlleva el riesgo se ejecuta de 24 a 500 veces por año</t>
  </si>
  <si>
    <t>Alta</t>
  </si>
  <si>
    <t>La actividad que conlleva el riesgo se ejecuta mínimo 500 veces al año y máximo 5000 veces por año</t>
  </si>
  <si>
    <t>Muy Alta</t>
  </si>
  <si>
    <t>La actividad que conlleva el riesgo se ejecuta más de 5000 veces por año</t>
  </si>
  <si>
    <t>Tabla Criterios para definir el nivel de impacto</t>
  </si>
  <si>
    <t>Afectación Económica (o presupuestal)</t>
  </si>
  <si>
    <t>Pérdida Reputacional</t>
  </si>
  <si>
    <t>Insignificante</t>
  </si>
  <si>
    <t>Leve 20%</t>
  </si>
  <si>
    <t xml:space="preserve">Afectación menor a 10 SMLMV </t>
  </si>
  <si>
    <t>El riesgo afecta la imagen de alguna área de la organización</t>
  </si>
  <si>
    <t>Menor</t>
  </si>
  <si>
    <t xml:space="preserve">Menor-40% </t>
  </si>
  <si>
    <t xml:space="preserve">Entre 10 y 50 SMLMV </t>
  </si>
  <si>
    <t>El riesgo afecta la imagen de la entidad internamente, de conocimiento general, nivel interno, de junta dircetiva y accionistas y/o de provedores</t>
  </si>
  <si>
    <t>Moderado 60%</t>
  </si>
  <si>
    <t xml:space="preserve">Entre 50 y 100 SMLMV </t>
  </si>
  <si>
    <t>El riesgo afecta la imagen de la entidad con algunos usuarios de relevancia frente al logro de los objetivos</t>
  </si>
  <si>
    <t>Mayor</t>
  </si>
  <si>
    <t>Mayor 80%</t>
  </si>
  <si>
    <t xml:space="preserve">Entre 100 y 500 SMLMV </t>
  </si>
  <si>
    <t>El riesgo afecta la imagen de de la entidad con efecto publicitario sostenido a nivel de sector administrativo, nivel departamental o municipal</t>
  </si>
  <si>
    <t>Catastrófico</t>
  </si>
  <si>
    <t>Catastrófico 100%</t>
  </si>
  <si>
    <t xml:space="preserve">Mayor a 500 SMLMV </t>
  </si>
  <si>
    <t>El riesgo afecta la imagen de la entidad a nivel nacional, con efecto publicitarios sostenible a nivel país</t>
  </si>
  <si>
    <t>Afectación_Económica_o_presupuestal</t>
  </si>
  <si>
    <t xml:space="preserve">     Afectación menor a 10 SMLMV .</t>
  </si>
  <si>
    <t xml:space="preserve">     El riesgo afecta la imagen de alguna área de la organización</t>
  </si>
  <si>
    <t>Pérdida_Reputacional</t>
  </si>
  <si>
    <t xml:space="preserve">     Entre 10 y 50 SMLMV </t>
  </si>
  <si>
    <t xml:space="preserve">     El riesgo afecta la imagen de la entidad internamente, de conocimiento general, nivel interno, de junta dircetiva y accionistas y/o de provedores</t>
  </si>
  <si>
    <t xml:space="preserve">     Entre 50 y 100 SMLMV </t>
  </si>
  <si>
    <t xml:space="preserve">     Entre 100 y 500 SMLMV </t>
  </si>
  <si>
    <t xml:space="preserve">     El riesgo afecta la imagen de de la entidad con efecto publicitario sostenido a nivel de sector administrativo, nivel departamental o municipal</t>
  </si>
  <si>
    <t xml:space="preserve">     Mayor a 500 SMLMV </t>
  </si>
  <si>
    <t xml:space="preserve">     El riesgo afecta la imagen de la entidad a nivel nacional, con efecto publicitarios sostenible a nivel país</t>
  </si>
  <si>
    <t>Criterios</t>
  </si>
  <si>
    <t>Subcriterios</t>
  </si>
  <si>
    <t>Afectación Económica o presupuestal</t>
  </si>
  <si>
    <t>Afectación menor a 10 SMLMV .</t>
  </si>
  <si>
    <t>❌</t>
  </si>
  <si>
    <t>✔</t>
  </si>
  <si>
    <t>Tabla Atributos de para el diseño del control</t>
  </si>
  <si>
    <t>Características</t>
  </si>
  <si>
    <t>Descripción</t>
  </si>
  <si>
    <t>Peso</t>
  </si>
  <si>
    <t>Atributos de Eficiencia</t>
  </si>
  <si>
    <t>Preventivo</t>
  </si>
  <si>
    <t>Va hacia las causas del riesgo, aseguran el resultado final esperado.</t>
  </si>
  <si>
    <t>Detecta que algo ocurre y devuelve el proceso a los controles preventivos.
Se pueden generar reprocesos.</t>
  </si>
  <si>
    <t>Correctivo</t>
  </si>
  <si>
    <t>Dado que permiten reducir el impacto de la materialización del riesgo, tienen un costo en su implementación.</t>
  </si>
  <si>
    <t>Son actividades de procesamiento o validación de información que se ejecutan por un sistema y/o aplicativo de manera automática sin la intervención de personas para su realización.</t>
  </si>
  <si>
    <t>Manual</t>
  </si>
  <si>
    <t>Controles que son ejecutados por una persona., tiene implícito el error humano.</t>
  </si>
  <si>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</si>
  <si>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Documentado</t>
  </si>
  <si>
    <t>Controles que están documentados en el proceso, ya sea en manuales, procedimientos, flujogramas o cualquier otro documento propio del proceso.</t>
  </si>
  <si>
    <t>-</t>
  </si>
  <si>
    <t>Identifica a los controles que pese a que se ejecutan en el proceso no se encuentran documentados en ningún documento propio del proceso</t>
  </si>
  <si>
    <t>Continua</t>
  </si>
  <si>
    <t>Este atributo identifica a los controles que se ejecutan siempre que se realiza la actividad originadora del riesgo.</t>
  </si>
  <si>
    <t>Este atributo identifica a los controles que no siempre se ejecutan cuando se realiza la actividad originadora del riesgo</t>
  </si>
  <si>
    <t>Con Registro</t>
  </si>
  <si>
    <t>El control deja un registro que permite evidenciar la ejecución del control</t>
  </si>
  <si>
    <t>El control no deja registro de la ejecución del control</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</si>
  <si>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</si>
  <si>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t xml:space="preserve">Integridad </t>
  </si>
  <si>
    <t>Direccionamiento Estratégico y Planeacion</t>
  </si>
  <si>
    <t>SI - (IDENTIFIQUE PLAN DE TRATAMIENTO DE RIESGOS)</t>
  </si>
  <si>
    <t>OFICINA ASESORA JURÍDICA</t>
  </si>
  <si>
    <t>Medio</t>
  </si>
  <si>
    <t>NO</t>
  </si>
  <si>
    <t>Economico</t>
  </si>
  <si>
    <t>Gestión Integrada MIPG-SIG</t>
  </si>
  <si>
    <t>OFICINA ASESORA DE PLANEACIÓN E INFORMACIÓN</t>
  </si>
  <si>
    <t xml:space="preserve">Bajo </t>
  </si>
  <si>
    <t>Gestión de las Comunicaciones Estrategicas</t>
  </si>
  <si>
    <t>OFICINA DE CONTROL INTERNO</t>
  </si>
  <si>
    <t>Gestión Estratégica del Talento Humano</t>
  </si>
  <si>
    <t>SECRETARIA GENERAL</t>
  </si>
  <si>
    <t>Gestion Integral de Medidas de Emergencia</t>
  </si>
  <si>
    <t>SUBDIRECCIÓN DE EVALUACIÓN DEL RIESGO</t>
  </si>
  <si>
    <t>Gestión Evaluación del Riesgo</t>
  </si>
  <si>
    <t>SUBDIRECCIÓN DE PROTECCIÓN</t>
  </si>
  <si>
    <t>Gestión Medidas de Protección</t>
  </si>
  <si>
    <t>SUBDIRECCIÓN ESPECIALIZADA DE SEGURIDAD Y PROTECCIÓN</t>
  </si>
  <si>
    <t>Gestión Especializada de Seguridad y Protección</t>
  </si>
  <si>
    <t>SUBDIRECCIÓN DE TALENTO HUMANO</t>
  </si>
  <si>
    <t>Gestión Administración de Bienes y Servicios</t>
  </si>
  <si>
    <t>Gestión de Servicio al Ciudadano</t>
  </si>
  <si>
    <t>Gestion Contractual</t>
  </si>
  <si>
    <t>Gestión Financiera</t>
  </si>
  <si>
    <t>Gestión Jurídica</t>
  </si>
  <si>
    <t>Gestión Documental</t>
  </si>
  <si>
    <t>Gestión Tecnológica</t>
  </si>
  <si>
    <t>Gestión de evaluación independiente</t>
  </si>
  <si>
    <t>Gestión Control Disciplinario Interno</t>
  </si>
  <si>
    <t>Económico</t>
  </si>
  <si>
    <t>Atributos controles riesgos fiscales</t>
  </si>
  <si>
    <t>Evitar</t>
  </si>
  <si>
    <t>Reputacional</t>
  </si>
  <si>
    <t>Procedimientos</t>
  </si>
  <si>
    <t>Reducir (compartir)</t>
  </si>
  <si>
    <t>Económico y Reputacional</t>
  </si>
  <si>
    <t>Otros esquemas</t>
  </si>
  <si>
    <t>Reducir (mitigar)</t>
  </si>
  <si>
    <t>Plan de accion (solo para la opción reducir)</t>
  </si>
  <si>
    <t>Finalizado</t>
  </si>
  <si>
    <t>En curso</t>
  </si>
  <si>
    <t>Con Registro físico manual</t>
  </si>
  <si>
    <t>Con Registro electrónico</t>
  </si>
  <si>
    <t>Daños Activos Fisicos</t>
  </si>
  <si>
    <t>Interna</t>
  </si>
  <si>
    <t>Ejecucion y Administracion de procesos</t>
  </si>
  <si>
    <t>Externa</t>
  </si>
  <si>
    <t>Fallas Tecnologicas</t>
  </si>
  <si>
    <t>Mixta</t>
  </si>
  <si>
    <t>Fraude Externo</t>
  </si>
  <si>
    <t>Fraude Interno</t>
  </si>
  <si>
    <t>Relaciones Laborales</t>
  </si>
  <si>
    <t>Usuarios, productos y practicas , organizacionales</t>
  </si>
  <si>
    <t>Corrupción</t>
  </si>
  <si>
    <t>Fiscal</t>
  </si>
  <si>
    <t>Registro Sustancial</t>
  </si>
  <si>
    <t>Registro Material</t>
  </si>
  <si>
    <t>Sin registro</t>
  </si>
  <si>
    <t>Reducir</t>
  </si>
  <si>
    <t>Generar sinergias entre entidades y corporaciones del orden nacional y territorial para dar cumplimiento a la misionalidad institucional de manera más efectiva y coordinada, a través de mecanismos de articulación y cooperación en el marco del programa de prevención y protección.</t>
  </si>
  <si>
    <t>Inicia con la identificación de necesidades en materia de coordinación, cooperación y articulación con entidades de orden nacional y territorial hasta la materialización de acciones efectivas en el marco del servicio de protección.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</si>
</sst>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83">
    <font>
      <sz val="11"/>
      <color theme="1"/>
      <name val="Calibri"/>
      <family val="2"/>
      <scheme val="minor"/>
    </font>
    <font>
      <sz val="10"/>
      <color rgb="FF000000"/>
      <name val="Arial Narrow"/>
      <family val="2"/>
    </font>
    <font>
      <b/>
      <sz val="11"/>
      <color theme="1"/>
      <name val="Arial Narrow"/>
      <family val="2"/>
    </font>
    <font>
      <sz val="10"/>
      <color theme="1"/>
      <name val="Calibri"/>
      <family val="2"/>
      <scheme val="minor"/>
    </font>
    <font>
      <sz val="18"/>
      <name val="Arial"/>
      <family val="2"/>
    </font>
    <font>
      <b/>
      <sz val="20"/>
      <color rgb="FF000000"/>
      <name val="Arial Narrow"/>
      <family val="2"/>
    </font>
    <font>
      <sz val="20"/>
      <color rgb="FF000000"/>
      <name val="Arial Narrow"/>
      <family val="2"/>
    </font>
    <font>
      <sz val="20"/>
      <color rgb="FFFFFFFF"/>
      <name val="Arial Narrow"/>
      <family val="2"/>
    </font>
    <font>
      <sz val="16"/>
      <color rgb="FF000000"/>
      <name val="Arial Narrow"/>
      <family val="2"/>
    </font>
    <font>
      <sz val="11"/>
      <color theme="0"/>
      <name val="Calibri"/>
      <family val="2"/>
      <scheme val="minor"/>
    </font>
    <font>
      <sz val="11"/>
      <color theme="1"/>
      <name val="Calibri"/>
      <family val="2"/>
      <scheme val="minor"/>
    </font>
    <font>
      <sz val="11"/>
      <name val="Calibri"/>
      <family val="2"/>
      <scheme val="minor"/>
    </font>
    <font>
      <sz val="16"/>
      <color theme="1"/>
      <name val="Calibri"/>
      <family val="2"/>
      <scheme val="minor"/>
    </font>
    <font>
      <sz val="28"/>
      <color theme="1"/>
      <name val="Calibri"/>
      <family val="2"/>
      <scheme val="minor"/>
    </font>
    <font>
      <b/>
      <sz val="40"/>
      <color rgb="FF000000"/>
      <name val="Calibri"/>
      <family val="2"/>
    </font>
    <font>
      <b/>
      <sz val="12"/>
      <color rgb="FF000000"/>
      <name val="Calibri"/>
      <family val="2"/>
    </font>
    <font>
      <b/>
      <sz val="28"/>
      <color rgb="FF000000"/>
      <name val="Calibri"/>
      <family val="2"/>
    </font>
    <font>
      <b/>
      <sz val="36"/>
      <color rgb="FF000000"/>
      <name val="Calibri"/>
      <family val="2"/>
    </font>
    <font>
      <sz val="18"/>
      <color theme="1"/>
      <name val="Arial Narrow"/>
      <family val="2"/>
    </font>
    <font>
      <b/>
      <sz val="18"/>
      <color rgb="FF000000"/>
      <name val="Calibri"/>
      <family val="2"/>
    </font>
    <font>
      <b/>
      <sz val="18"/>
      <color theme="1"/>
      <name val="Arial Narrow"/>
      <family val="2"/>
    </font>
    <font>
      <b/>
      <sz val="22"/>
      <color theme="1"/>
      <name val="Arial Narrow"/>
      <family val="2"/>
    </font>
    <font>
      <sz val="11"/>
      <color rgb="FFFF0000"/>
      <name val="Calibri"/>
      <family val="2"/>
      <scheme val="minor"/>
    </font>
    <font>
      <sz val="16"/>
      <color rgb="FFFF0000"/>
      <name val="Arial Narrow"/>
      <family val="2"/>
    </font>
    <font>
      <sz val="16"/>
      <color rgb="FFFF0000"/>
      <name val="Calibri"/>
      <family val="2"/>
      <scheme val="minor"/>
    </font>
    <font>
      <sz val="11"/>
      <color rgb="FF030303"/>
      <name val="Arial"/>
      <family val="2"/>
    </font>
    <font>
      <sz val="24"/>
      <name val="Arial"/>
      <family val="2"/>
    </font>
    <font>
      <b/>
      <sz val="24"/>
      <color rgb="FF000000"/>
      <name val="Arial Narrow"/>
      <family val="2"/>
    </font>
    <font>
      <sz val="26"/>
      <color rgb="FF000000"/>
      <name val="Arial Narrow"/>
      <family val="2"/>
    </font>
    <font>
      <sz val="26"/>
      <color rgb="FFFFFFFF"/>
      <name val="Arial Narrow"/>
      <family val="2"/>
    </font>
    <font>
      <sz val="12"/>
      <color theme="1"/>
      <name val="Arial Narrow"/>
      <family val="2"/>
    </font>
    <font>
      <sz val="12"/>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4"/>
      <color rgb="FF000000"/>
      <name val="Arial Narrow"/>
      <family val="2"/>
    </font>
    <font>
      <sz val="24"/>
      <color theme="1"/>
      <name val="Arial Narrow"/>
      <family val="2"/>
    </font>
    <font>
      <b/>
      <sz val="24"/>
      <color rgb="FF000000"/>
      <name val="Calibri"/>
      <family val="2"/>
    </font>
    <font>
      <b/>
      <sz val="20"/>
      <color theme="1"/>
      <name val="Calibri"/>
      <family val="2"/>
      <scheme val="minor"/>
    </font>
    <font>
      <b/>
      <sz val="12"/>
      <name val="Arial Narrow"/>
      <family val="2"/>
    </font>
    <font>
      <b/>
      <sz val="26"/>
      <color theme="1"/>
      <name val="Arial Narrow"/>
      <family val="2"/>
    </font>
    <font>
      <b/>
      <sz val="9"/>
      <color theme="1"/>
      <name val="Arial Narrow"/>
      <family val="2"/>
    </font>
    <font>
      <sz val="10"/>
      <name val="Arial"/>
      <family val="2"/>
    </font>
    <font>
      <sz val="12"/>
      <name val="Times New Roman"/>
      <family val="1"/>
    </font>
    <font>
      <sz val="11"/>
      <color theme="1"/>
      <name val="Calibri"/>
      <family val="2"/>
    </font>
    <font>
      <sz val="11"/>
      <color theme="1"/>
      <name val="Arial"/>
      <family val="2"/>
    </font>
    <font>
      <b/>
      <sz val="11"/>
      <color theme="1"/>
      <name val="Calibri"/>
      <family val="2"/>
    </font>
    <font>
      <sz val="11"/>
      <color rgb="FF000000"/>
      <name val="Aptos"/>
      <family val="2"/>
    </font>
    <font>
      <sz val="11"/>
      <name val="Arial"/>
      <family val="2"/>
    </font>
    <font>
      <sz val="11"/>
      <color theme="1"/>
      <name val="Arial"/>
      <family val="2"/>
    </font>
    <font>
      <b/>
      <sz val="14"/>
      <color theme="1"/>
      <name val="Arial"/>
      <family val="2"/>
    </font>
    <font>
      <sz val="10"/>
      <color theme="1"/>
      <name val="Arial"/>
      <family val="2"/>
    </font>
    <font>
      <b/>
      <sz val="10"/>
      <color indexed="8"/>
      <name val="Arial"/>
      <family val="2"/>
    </font>
    <font>
      <b/>
      <sz val="10"/>
      <color theme="1"/>
      <name val="Arial"/>
      <family val="2"/>
    </font>
    <font>
      <b/>
      <sz val="12"/>
      <color theme="1"/>
      <name val="Arial"/>
      <family val="2"/>
    </font>
    <font>
      <b/>
      <sz val="10"/>
      <color rgb="FF000000"/>
      <name val="Arial"/>
      <family val="2"/>
    </font>
    <font>
      <sz val="10"/>
      <color rgb="FF000000"/>
      <name val="Arial"/>
      <family val="2"/>
    </font>
    <font>
      <b/>
      <sz val="12"/>
      <name val="Arial"/>
      <family val="2"/>
    </font>
    <font>
      <sz val="10"/>
      <color theme="1"/>
      <name val="Times New Roman"/>
      <family val="1"/>
    </font>
    <font>
      <sz val="9"/>
      <color theme="1"/>
      <name val="Calibri"/>
      <family val="2"/>
      <scheme val="minor"/>
    </font>
    <font>
      <b/>
      <sz val="11"/>
      <color theme="1"/>
      <name val="Arial"/>
      <family val="2"/>
    </font>
    <font>
      <b/>
      <sz val="10"/>
      <name val="Arial"/>
      <family val="2"/>
    </font>
    <font>
      <b/>
      <sz val="11"/>
      <color theme="0"/>
      <name val="Arial"/>
      <family val="2"/>
    </font>
    <font>
      <b/>
      <sz val="9"/>
      <color theme="0"/>
      <name val="Arial"/>
      <family val="2"/>
    </font>
    <font>
      <b/>
      <sz val="10"/>
      <color theme="0"/>
      <name val="Arial"/>
      <family val="2"/>
    </font>
    <font>
      <b/>
      <u/>
      <sz val="10"/>
      <name val="Arial"/>
      <family val="2"/>
    </font>
    <font>
      <b/>
      <sz val="10"/>
      <color rgb="FF660033"/>
      <name val="Arial"/>
      <family val="2"/>
    </font>
    <font>
      <b/>
      <sz val="9"/>
      <color theme="1"/>
      <name val="Arial"/>
      <family val="2"/>
    </font>
    <font>
      <sz val="12"/>
      <color theme="1"/>
      <name val="Arial"/>
      <family val="2"/>
    </font>
    <font>
      <b/>
      <sz val="24"/>
      <color theme="0"/>
      <name val="Arial"/>
      <family val="2"/>
    </font>
    <font>
      <b/>
      <sz val="12"/>
      <color theme="0"/>
      <name val="Arial"/>
      <family val="2"/>
    </font>
    <font>
      <b/>
      <sz val="16"/>
      <color theme="0"/>
      <name val="Arial"/>
      <family val="2"/>
    </font>
    <font>
      <b/>
      <sz val="12"/>
      <color rgb="FF231F20"/>
      <name val="Arial"/>
      <family val="2"/>
    </font>
    <font>
      <b/>
      <sz val="12"/>
      <color rgb="FFFFC000"/>
      <name val="Arial"/>
      <family val="2"/>
    </font>
    <font>
      <b/>
      <sz val="12"/>
      <color rgb="FFFF0000"/>
      <name val="Arial"/>
      <family val="2"/>
    </font>
    <font>
      <b/>
      <sz val="12"/>
      <color rgb="FF000000"/>
      <name val="Arial"/>
      <family val="2"/>
    </font>
    <font>
      <sz val="12"/>
      <color rgb="FF231F20"/>
      <name val="Arial"/>
      <family val="2"/>
    </font>
    <font>
      <i/>
      <sz val="10"/>
      <color theme="1"/>
      <name val="Arial"/>
      <family val="2"/>
    </font>
    <font>
      <sz val="14"/>
      <color indexed="81"/>
      <name val="Montserrat"/>
    </font>
    <font>
      <b/>
      <u/>
      <sz val="10"/>
      <color rgb="FF660033"/>
      <name val="Arial"/>
      <family val="2"/>
    </font>
    <font>
      <sz val="10"/>
      <color theme="1"/>
      <name val="Arial"/>
    </font>
    <font>
      <b/>
      <u/>
      <sz val="12"/>
      <color rgb="FF231F20"/>
      <name val="Arial"/>
    </font>
    <font>
      <b/>
      <sz val="12"/>
      <color rgb="FF231F20"/>
      <name val="Arial"/>
    </font>
  </fonts>
  <fills count="26">
    <fill>
      <patternFill patternType="none"/>
    </fill>
    <fill>
      <patternFill patternType="gray125"/>
    </fill>
    <fill>
      <patternFill patternType="solid">
        <fgColor theme="0"/>
        <bgColor indexed="64"/>
      </patternFill>
    </fill>
    <fill>
      <patternFill patternType="solid">
        <fgColor rgb="FFFFFF66"/>
        <bgColor indexed="64"/>
      </patternFill>
    </fill>
    <fill>
      <patternFill patternType="solid">
        <fgColor rgb="FF92D050"/>
        <bgColor indexed="64"/>
      </patternFill>
    </fill>
    <fill>
      <patternFill patternType="solid">
        <fgColor rgb="FFBFBFBF"/>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D9D9D9"/>
        <bgColor indexed="64"/>
      </patternFill>
    </fill>
    <fill>
      <patternFill patternType="solid">
        <fgColor rgb="FFE26B0A"/>
        <bgColor indexed="64"/>
      </patternFill>
    </fill>
    <fill>
      <patternFill patternType="solid">
        <fgColor rgb="FFC00000"/>
        <bgColor indexed="64"/>
      </patternFill>
    </fill>
    <fill>
      <patternFill patternType="solid">
        <fgColor rgb="FFFFFF00"/>
        <bgColor indexed="64"/>
      </patternFill>
    </fill>
    <fill>
      <patternFill patternType="solid">
        <fgColor theme="9" tint="0.79998168889431442"/>
        <bgColor indexed="64"/>
      </patternFill>
    </fill>
    <fill>
      <patternFill patternType="solid">
        <fgColor rgb="FFEAF1DD"/>
        <bgColor rgb="FFEAF1DD"/>
      </patternFill>
    </fill>
    <fill>
      <patternFill patternType="solid">
        <fgColor theme="0" tint="-0.249977111117893"/>
        <bgColor indexed="64"/>
      </patternFill>
    </fill>
    <fill>
      <patternFill patternType="solid">
        <fgColor theme="0" tint="-0.14999847407452621"/>
        <bgColor indexed="64"/>
      </patternFill>
    </fill>
    <fill>
      <patternFill patternType="solid">
        <fgColor rgb="FF660033"/>
        <bgColor indexed="64"/>
      </patternFill>
    </fill>
    <fill>
      <patternFill patternType="solid">
        <fgColor rgb="FF993366"/>
        <bgColor indexed="64"/>
      </patternFill>
    </fill>
    <fill>
      <patternFill patternType="solid">
        <fgColor rgb="FFFFCDDE"/>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6" tint="0.79998168889431442"/>
        <bgColor indexed="64"/>
      </patternFill>
    </fill>
  </fills>
  <borders count="92">
    <border>
      <left/>
      <right/>
      <top/>
      <bottom/>
      <diagonal/>
    </border>
    <border>
      <left style="dotted">
        <color rgb="FFF79646"/>
      </left>
      <right style="dotted">
        <color rgb="FFF79646"/>
      </right>
      <top style="dotted">
        <color rgb="FFF79646"/>
      </top>
      <bottom style="dotted">
        <color rgb="FFF79646"/>
      </bottom>
      <diagonal/>
    </border>
    <border>
      <left style="dotted">
        <color rgb="FFF79646"/>
      </left>
      <right style="dotted">
        <color rgb="FFF79646"/>
      </right>
      <top/>
      <bottom style="dotted">
        <color rgb="FFF79646"/>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dashed">
        <color theme="9" tint="-0.249977111117893"/>
      </left>
      <right style="dashed">
        <color theme="9" tint="-0.249977111117893"/>
      </right>
      <top style="dashed">
        <color theme="9" tint="-0.249977111117893"/>
      </top>
      <bottom style="dashed">
        <color theme="9" tint="-0.249977111117893"/>
      </bottom>
      <diagonal/>
    </border>
    <border>
      <left/>
      <right style="dashed">
        <color theme="9" tint="-0.249977111117893"/>
      </right>
      <top style="dashed">
        <color theme="9" tint="-0.249977111117893"/>
      </top>
      <bottom style="dashed">
        <color theme="9" tint="-0.249977111117893"/>
      </bottom>
      <diagonal/>
    </border>
    <border>
      <left style="dashed">
        <color theme="9" tint="-0.249977111117893"/>
      </left>
      <right/>
      <top style="dashed">
        <color theme="9" tint="-0.249977111117893"/>
      </top>
      <bottom style="dashed">
        <color theme="9" tint="-0.249977111117893"/>
      </bottom>
      <diagonal/>
    </border>
    <border>
      <left style="thick">
        <color indexed="64"/>
      </left>
      <right style="thick">
        <color indexed="64"/>
      </right>
      <top style="medium">
        <color indexed="64"/>
      </top>
      <bottom style="thick">
        <color indexed="64"/>
      </bottom>
      <diagonal/>
    </border>
    <border>
      <left/>
      <right style="thick">
        <color indexed="64"/>
      </right>
      <top style="medium">
        <color indexed="64"/>
      </top>
      <bottom style="thick">
        <color indexed="64"/>
      </bottom>
      <diagonal/>
    </border>
    <border>
      <left style="medium">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medium">
        <color indexed="64"/>
      </right>
      <top style="thick">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rgb="FF000000"/>
      </bottom>
      <diagonal/>
    </border>
    <border>
      <left style="medium">
        <color indexed="64"/>
      </left>
      <right style="thin">
        <color indexed="64"/>
      </right>
      <top style="medium">
        <color rgb="FF000000"/>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ashed">
        <color theme="5" tint="-0.499984740745262"/>
      </left>
      <right style="dashed">
        <color theme="5" tint="-0.499984740745262"/>
      </right>
      <top/>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right/>
      <top style="thick">
        <color auto="1"/>
      </top>
      <bottom style="thick">
        <color auto="1"/>
      </bottom>
      <diagonal/>
    </border>
    <border>
      <left/>
      <right/>
      <top style="thick">
        <color auto="1"/>
      </top>
      <bottom/>
      <diagonal/>
    </border>
    <border>
      <left style="thin">
        <color indexed="64"/>
      </left>
      <right/>
      <top style="thin">
        <color indexed="64"/>
      </top>
      <bottom style="medium">
        <color indexed="64"/>
      </bottom>
      <diagonal/>
    </border>
    <border>
      <left style="thin">
        <color indexed="64"/>
      </left>
      <right style="medium">
        <color indexed="64"/>
      </right>
      <top/>
      <bottom style="medium">
        <color indexed="64"/>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rgb="FF000000"/>
      </left>
      <right/>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s>
  <cellStyleXfs count="9">
    <xf numFmtId="0" fontId="0" fillId="0" borderId="0"/>
    <xf numFmtId="9" fontId="10" fillId="0" borderId="0" applyFont="0" applyFill="0" applyBorder="0" applyAlignment="0" applyProtection="0"/>
    <xf numFmtId="0" fontId="42" fillId="0" borderId="0"/>
    <xf numFmtId="0" fontId="43" fillId="0" borderId="0"/>
    <xf numFmtId="0" fontId="3" fillId="0" borderId="0"/>
    <xf numFmtId="0" fontId="45" fillId="0" borderId="0"/>
    <xf numFmtId="0" fontId="45" fillId="0" borderId="0"/>
    <xf numFmtId="0" fontId="49" fillId="0" borderId="0"/>
    <xf numFmtId="0" fontId="31" fillId="0" borderId="0"/>
  </cellStyleXfs>
  <cellXfs count="625">
    <xf numFmtId="0" fontId="0" fillId="0" borderId="0" xfId="0"/>
    <xf numFmtId="0" fontId="3" fillId="0" borderId="0" xfId="0" applyFont="1"/>
    <xf numFmtId="0" fontId="1" fillId="0" borderId="1" xfId="0" applyFont="1" applyBorder="1" applyAlignment="1">
      <alignment horizontal="left" vertical="center" wrapText="1" indent="1" readingOrder="1"/>
    </xf>
    <xf numFmtId="0" fontId="4" fillId="0" borderId="0" xfId="0" applyFont="1" applyAlignment="1">
      <alignment horizontal="center" vertical="center" wrapText="1"/>
    </xf>
    <xf numFmtId="0" fontId="5" fillId="5" borderId="0" xfId="0" applyFont="1" applyFill="1" applyAlignment="1">
      <alignment horizontal="center" vertical="center" wrapText="1" readingOrder="1"/>
    </xf>
    <xf numFmtId="0" fontId="6" fillId="4" borderId="2" xfId="0" applyFont="1" applyFill="1" applyBorder="1" applyAlignment="1">
      <alignment horizontal="center" vertical="center" wrapText="1" readingOrder="1"/>
    </xf>
    <xf numFmtId="0" fontId="6" fillId="0" borderId="2" xfId="0" applyFont="1" applyBorder="1" applyAlignment="1">
      <alignment horizontal="justify" vertical="center" wrapText="1" readingOrder="1"/>
    </xf>
    <xf numFmtId="9" fontId="6" fillId="0" borderId="2" xfId="0" applyNumberFormat="1" applyFont="1" applyBorder="1" applyAlignment="1">
      <alignment horizontal="center" vertical="center" wrapText="1" readingOrder="1"/>
    </xf>
    <xf numFmtId="0" fontId="6" fillId="6" borderId="1" xfId="0" applyFont="1" applyFill="1" applyBorder="1" applyAlignment="1">
      <alignment horizontal="center" vertical="center" wrapText="1" readingOrder="1"/>
    </xf>
    <xf numFmtId="0" fontId="6" fillId="0" borderId="1" xfId="0" applyFont="1" applyBorder="1" applyAlignment="1">
      <alignment horizontal="justify" vertical="center" wrapText="1" readingOrder="1"/>
    </xf>
    <xf numFmtId="9" fontId="6" fillId="0" borderId="1" xfId="0" applyNumberFormat="1" applyFont="1" applyBorder="1" applyAlignment="1">
      <alignment horizontal="center" vertical="center" wrapText="1" readingOrder="1"/>
    </xf>
    <xf numFmtId="0" fontId="6" fillId="3" borderId="1" xfId="0" applyFont="1" applyFill="1" applyBorder="1" applyAlignment="1">
      <alignment horizontal="center" vertical="center" wrapText="1" readingOrder="1"/>
    </xf>
    <xf numFmtId="0" fontId="6" fillId="7" borderId="1" xfId="0" applyFont="1" applyFill="1" applyBorder="1" applyAlignment="1">
      <alignment horizontal="center" vertical="center" wrapText="1" readingOrder="1"/>
    </xf>
    <xf numFmtId="0" fontId="7" fillId="8" borderId="1" xfId="0" applyFont="1" applyFill="1" applyBorder="1" applyAlignment="1">
      <alignment horizontal="center" vertical="center" wrapText="1" readingOrder="1"/>
    </xf>
    <xf numFmtId="0" fontId="11" fillId="0" borderId="0" xfId="0" applyFont="1"/>
    <xf numFmtId="0" fontId="9" fillId="0" borderId="0" xfId="0" applyFont="1"/>
    <xf numFmtId="0" fontId="23" fillId="0" borderId="0" xfId="0" applyFont="1" applyAlignment="1">
      <alignment vertical="center"/>
    </xf>
    <xf numFmtId="0" fontId="24" fillId="0" borderId="0" xfId="0" applyFont="1"/>
    <xf numFmtId="0" fontId="22" fillId="0" borderId="0" xfId="0" applyFont="1"/>
    <xf numFmtId="0" fontId="0" fillId="0" borderId="0" xfId="0" pivotButton="1"/>
    <xf numFmtId="0" fontId="8" fillId="0" borderId="0" xfId="0" applyFont="1" applyAlignment="1">
      <alignment horizontal="justify" vertical="center" wrapText="1" readingOrder="1"/>
    </xf>
    <xf numFmtId="0" fontId="25" fillId="0" borderId="0" xfId="0" applyFont="1"/>
    <xf numFmtId="0" fontId="27" fillId="5" borderId="0" xfId="0" applyFont="1" applyFill="1" applyAlignment="1">
      <alignment horizontal="center" vertical="center" wrapText="1" readingOrder="1"/>
    </xf>
    <xf numFmtId="0" fontId="28" fillId="0" borderId="2" xfId="0" applyFont="1" applyBorder="1" applyAlignment="1">
      <alignment horizontal="justify" vertical="center" wrapText="1" readingOrder="1"/>
    </xf>
    <xf numFmtId="0" fontId="28" fillId="0" borderId="1" xfId="0" applyFont="1" applyBorder="1" applyAlignment="1">
      <alignment horizontal="justify" vertical="center" wrapText="1" readingOrder="1"/>
    </xf>
    <xf numFmtId="0" fontId="28" fillId="4" borderId="2" xfId="0" applyFont="1" applyFill="1" applyBorder="1" applyAlignment="1">
      <alignment horizontal="center" vertical="center" wrapText="1" readingOrder="1"/>
    </xf>
    <xf numFmtId="0" fontId="28" fillId="6" borderId="1" xfId="0" applyFont="1" applyFill="1" applyBorder="1" applyAlignment="1">
      <alignment horizontal="center" vertical="center" wrapText="1" readingOrder="1"/>
    </xf>
    <xf numFmtId="0" fontId="28" fillId="3" borderId="1" xfId="0" applyFont="1" applyFill="1" applyBorder="1" applyAlignment="1">
      <alignment horizontal="center" vertical="center" wrapText="1" readingOrder="1"/>
    </xf>
    <xf numFmtId="0" fontId="28" fillId="7" borderId="1" xfId="0" applyFont="1" applyFill="1" applyBorder="1" applyAlignment="1">
      <alignment horizontal="center" vertical="center" wrapText="1" readingOrder="1"/>
    </xf>
    <xf numFmtId="0" fontId="29" fillId="8" borderId="1" xfId="0" applyFont="1" applyFill="1" applyBorder="1" applyAlignment="1">
      <alignment horizontal="center" vertical="center" wrapText="1" readingOrder="1"/>
    </xf>
    <xf numFmtId="0" fontId="28" fillId="0" borderId="2" xfId="0" applyFont="1" applyBorder="1" applyAlignment="1">
      <alignment horizontal="center" vertical="center" wrapText="1" readingOrder="1"/>
    </xf>
    <xf numFmtId="0" fontId="28" fillId="0" borderId="1" xfId="0" applyFont="1" applyBorder="1" applyAlignment="1">
      <alignment horizontal="center" vertical="center" wrapText="1" readingOrder="1"/>
    </xf>
    <xf numFmtId="0" fontId="15" fillId="10" borderId="3" xfId="0" applyFont="1" applyFill="1" applyBorder="1" applyAlignment="1" applyProtection="1">
      <alignment horizontal="center" vertical="center" wrapText="1" readingOrder="1"/>
      <protection hidden="1"/>
    </xf>
    <xf numFmtId="0" fontId="15" fillId="10" borderId="10" xfId="0" applyFont="1" applyFill="1" applyBorder="1" applyAlignment="1" applyProtection="1">
      <alignment horizontal="center" vertical="center" wrapText="1" readingOrder="1"/>
      <protection hidden="1"/>
    </xf>
    <xf numFmtId="0" fontId="15" fillId="10" borderId="4" xfId="0" applyFont="1" applyFill="1" applyBorder="1" applyAlignment="1" applyProtection="1">
      <alignment horizontal="center" vertical="center" wrapText="1" readingOrder="1"/>
      <protection hidden="1"/>
    </xf>
    <xf numFmtId="0" fontId="15" fillId="11" borderId="3" xfId="0" applyFont="1" applyFill="1" applyBorder="1" applyAlignment="1" applyProtection="1">
      <alignment horizontal="center" wrapText="1" readingOrder="1"/>
      <protection hidden="1"/>
    </xf>
    <xf numFmtId="0" fontId="15" fillId="11" borderId="10" xfId="0" applyFont="1" applyFill="1" applyBorder="1" applyAlignment="1" applyProtection="1">
      <alignment horizontal="center" wrapText="1" readingOrder="1"/>
      <protection hidden="1"/>
    </xf>
    <xf numFmtId="0" fontId="15" fillId="11" borderId="4" xfId="0" applyFont="1" applyFill="1" applyBorder="1" applyAlignment="1" applyProtection="1">
      <alignment horizontal="center" wrapText="1" readingOrder="1"/>
      <protection hidden="1"/>
    </xf>
    <xf numFmtId="0" fontId="15" fillId="10" borderId="5" xfId="0" applyFont="1" applyFill="1" applyBorder="1" applyAlignment="1" applyProtection="1">
      <alignment horizontal="center" vertical="center" wrapText="1" readingOrder="1"/>
      <protection hidden="1"/>
    </xf>
    <xf numFmtId="0" fontId="15" fillId="10" borderId="0" xfId="0" applyFont="1" applyFill="1" applyAlignment="1" applyProtection="1">
      <alignment horizontal="center" vertical="center" wrapText="1" readingOrder="1"/>
      <protection hidden="1"/>
    </xf>
    <xf numFmtId="0" fontId="15" fillId="10" borderId="6" xfId="0" applyFont="1" applyFill="1" applyBorder="1" applyAlignment="1" applyProtection="1">
      <alignment horizontal="center" vertical="center" wrapText="1" readingOrder="1"/>
      <protection hidden="1"/>
    </xf>
    <xf numFmtId="0" fontId="15" fillId="11" borderId="5" xfId="0" applyFont="1" applyFill="1" applyBorder="1" applyAlignment="1" applyProtection="1">
      <alignment horizontal="center" wrapText="1" readingOrder="1"/>
      <protection hidden="1"/>
    </xf>
    <xf numFmtId="0" fontId="15" fillId="11" borderId="0" xfId="0" applyFont="1" applyFill="1" applyAlignment="1" applyProtection="1">
      <alignment horizontal="center" wrapText="1" readingOrder="1"/>
      <protection hidden="1"/>
    </xf>
    <xf numFmtId="0" fontId="15" fillId="11" borderId="6" xfId="0" applyFont="1" applyFill="1" applyBorder="1" applyAlignment="1" applyProtection="1">
      <alignment horizontal="center" wrapText="1" readingOrder="1"/>
      <protection hidden="1"/>
    </xf>
    <xf numFmtId="0" fontId="15" fillId="10" borderId="7" xfId="0" applyFont="1" applyFill="1" applyBorder="1" applyAlignment="1" applyProtection="1">
      <alignment horizontal="center" vertical="center" wrapText="1" readingOrder="1"/>
      <protection hidden="1"/>
    </xf>
    <xf numFmtId="0" fontId="15" fillId="10" borderId="9" xfId="0" applyFont="1" applyFill="1" applyBorder="1" applyAlignment="1" applyProtection="1">
      <alignment horizontal="center" vertical="center" wrapText="1" readingOrder="1"/>
      <protection hidden="1"/>
    </xf>
    <xf numFmtId="0" fontId="15" fillId="10" borderId="8" xfId="0" applyFont="1" applyFill="1" applyBorder="1" applyAlignment="1" applyProtection="1">
      <alignment horizontal="center" vertical="center" wrapText="1" readingOrder="1"/>
      <protection hidden="1"/>
    </xf>
    <xf numFmtId="0" fontId="15" fillId="11" borderId="7" xfId="0" applyFont="1" applyFill="1" applyBorder="1" applyAlignment="1" applyProtection="1">
      <alignment horizontal="center" wrapText="1" readingOrder="1"/>
      <protection hidden="1"/>
    </xf>
    <xf numFmtId="0" fontId="15" fillId="11" borderId="9" xfId="0" applyFont="1" applyFill="1" applyBorder="1" applyAlignment="1" applyProtection="1">
      <alignment horizontal="center" wrapText="1" readingOrder="1"/>
      <protection hidden="1"/>
    </xf>
    <xf numFmtId="0" fontId="15" fillId="11" borderId="8" xfId="0" applyFont="1" applyFill="1" applyBorder="1" applyAlignment="1" applyProtection="1">
      <alignment horizontal="center" wrapText="1" readingOrder="1"/>
      <protection hidden="1"/>
    </xf>
    <xf numFmtId="0" fontId="15" fillId="12" borderId="3" xfId="0" applyFont="1" applyFill="1" applyBorder="1" applyAlignment="1" applyProtection="1">
      <alignment horizontal="center" wrapText="1" readingOrder="1"/>
      <protection hidden="1"/>
    </xf>
    <xf numFmtId="0" fontId="15" fillId="12" borderId="10" xfId="0" applyFont="1" applyFill="1" applyBorder="1" applyAlignment="1" applyProtection="1">
      <alignment horizontal="center" wrapText="1" readingOrder="1"/>
      <protection hidden="1"/>
    </xf>
    <xf numFmtId="0" fontId="15" fillId="12" borderId="4" xfId="0" applyFont="1" applyFill="1" applyBorder="1" applyAlignment="1" applyProtection="1">
      <alignment horizontal="center" wrapText="1" readingOrder="1"/>
      <protection hidden="1"/>
    </xf>
    <xf numFmtId="0" fontId="15" fillId="12" borderId="5" xfId="0" applyFont="1" applyFill="1" applyBorder="1" applyAlignment="1" applyProtection="1">
      <alignment horizontal="center" wrapText="1" readingOrder="1"/>
      <protection hidden="1"/>
    </xf>
    <xf numFmtId="0" fontId="15" fillId="12" borderId="0" xfId="0" applyFont="1" applyFill="1" applyAlignment="1" applyProtection="1">
      <alignment horizontal="center" wrapText="1" readingOrder="1"/>
      <protection hidden="1"/>
    </xf>
    <xf numFmtId="0" fontId="15" fillId="12" borderId="6" xfId="0" applyFont="1" applyFill="1" applyBorder="1" applyAlignment="1" applyProtection="1">
      <alignment horizontal="center" wrapText="1" readingOrder="1"/>
      <protection hidden="1"/>
    </xf>
    <xf numFmtId="0" fontId="15" fillId="12" borderId="7" xfId="0" applyFont="1" applyFill="1" applyBorder="1" applyAlignment="1" applyProtection="1">
      <alignment horizontal="center" wrapText="1" readingOrder="1"/>
      <protection hidden="1"/>
    </xf>
    <xf numFmtId="0" fontId="15" fillId="12" borderId="9" xfId="0" applyFont="1" applyFill="1" applyBorder="1" applyAlignment="1" applyProtection="1">
      <alignment horizontal="center" wrapText="1" readingOrder="1"/>
      <protection hidden="1"/>
    </xf>
    <xf numFmtId="0" fontId="15" fillId="12" borderId="8" xfId="0" applyFont="1" applyFill="1" applyBorder="1" applyAlignment="1" applyProtection="1">
      <alignment horizontal="center" wrapText="1" readingOrder="1"/>
      <protection hidden="1"/>
    </xf>
    <xf numFmtId="0" fontId="15" fillId="4" borderId="3" xfId="0" applyFont="1" applyFill="1" applyBorder="1" applyAlignment="1" applyProtection="1">
      <alignment horizontal="center" wrapText="1" readingOrder="1"/>
      <protection hidden="1"/>
    </xf>
    <xf numFmtId="0" fontId="15" fillId="4" borderId="10" xfId="0" applyFont="1" applyFill="1" applyBorder="1" applyAlignment="1" applyProtection="1">
      <alignment horizontal="center" wrapText="1" readingOrder="1"/>
      <protection hidden="1"/>
    </xf>
    <xf numFmtId="0" fontId="15" fillId="4" borderId="4" xfId="0" applyFont="1" applyFill="1" applyBorder="1" applyAlignment="1" applyProtection="1">
      <alignment horizontal="center" wrapText="1" readingOrder="1"/>
      <protection hidden="1"/>
    </xf>
    <xf numFmtId="0" fontId="15" fillId="4" borderId="5" xfId="0" applyFont="1" applyFill="1" applyBorder="1" applyAlignment="1" applyProtection="1">
      <alignment horizontal="center" wrapText="1" readingOrder="1"/>
      <protection hidden="1"/>
    </xf>
    <xf numFmtId="0" fontId="15" fillId="4" borderId="0" xfId="0" applyFont="1" applyFill="1" applyAlignment="1" applyProtection="1">
      <alignment horizontal="center" wrapText="1" readingOrder="1"/>
      <protection hidden="1"/>
    </xf>
    <xf numFmtId="0" fontId="15" fillId="4" borderId="6" xfId="0" applyFont="1" applyFill="1" applyBorder="1" applyAlignment="1" applyProtection="1">
      <alignment horizontal="center" wrapText="1" readingOrder="1"/>
      <protection hidden="1"/>
    </xf>
    <xf numFmtId="0" fontId="15" fillId="4" borderId="7" xfId="0" applyFont="1" applyFill="1" applyBorder="1" applyAlignment="1" applyProtection="1">
      <alignment horizontal="center" wrapText="1" readingOrder="1"/>
      <protection hidden="1"/>
    </xf>
    <xf numFmtId="0" fontId="15" fillId="4" borderId="9" xfId="0" applyFont="1" applyFill="1" applyBorder="1" applyAlignment="1" applyProtection="1">
      <alignment horizontal="center" wrapText="1" readingOrder="1"/>
      <protection hidden="1"/>
    </xf>
    <xf numFmtId="0" fontId="15" fillId="4" borderId="8" xfId="0" applyFont="1" applyFill="1" applyBorder="1" applyAlignment="1" applyProtection="1">
      <alignment horizontal="center" wrapText="1" readingOrder="1"/>
      <protection hidden="1"/>
    </xf>
    <xf numFmtId="0" fontId="19" fillId="12" borderId="10" xfId="0" applyFont="1" applyFill="1" applyBorder="1" applyAlignment="1" applyProtection="1">
      <alignment horizontal="center" wrapText="1" readingOrder="1"/>
      <protection hidden="1"/>
    </xf>
    <xf numFmtId="0" fontId="0" fillId="2" borderId="0" xfId="0" applyFill="1"/>
    <xf numFmtId="0" fontId="12" fillId="2" borderId="0" xfId="0" applyFont="1" applyFill="1" applyAlignment="1">
      <alignment vertical="center"/>
    </xf>
    <xf numFmtId="0" fontId="3" fillId="2" borderId="0" xfId="0" applyFont="1" applyFill="1"/>
    <xf numFmtId="0" fontId="31" fillId="2" borderId="0" xfId="0" applyFont="1" applyFill="1"/>
    <xf numFmtId="0" fontId="32" fillId="2" borderId="20" xfId="0" applyFont="1" applyFill="1" applyBorder="1" applyAlignment="1">
      <alignment horizontal="center" vertical="center" wrapText="1" readingOrder="1"/>
    </xf>
    <xf numFmtId="0" fontId="33" fillId="2" borderId="20" xfId="0" applyFont="1" applyFill="1" applyBorder="1" applyAlignment="1">
      <alignment horizontal="justify" vertical="center" wrapText="1" readingOrder="1"/>
    </xf>
    <xf numFmtId="9" fontId="32" fillId="2" borderId="29" xfId="0" applyNumberFormat="1" applyFont="1" applyFill="1" applyBorder="1" applyAlignment="1">
      <alignment horizontal="center" vertical="center" wrapText="1" readingOrder="1"/>
    </xf>
    <xf numFmtId="0" fontId="32" fillId="2" borderId="19" xfId="0" applyFont="1" applyFill="1" applyBorder="1" applyAlignment="1">
      <alignment horizontal="center" vertical="center" wrapText="1" readingOrder="1"/>
    </xf>
    <xf numFmtId="0" fontId="33" fillId="2" borderId="19" xfId="0" applyFont="1" applyFill="1" applyBorder="1" applyAlignment="1">
      <alignment horizontal="justify" vertical="center" wrapText="1" readingOrder="1"/>
    </xf>
    <xf numFmtId="9" fontId="32" fillId="2" borderId="24" xfId="0" applyNumberFormat="1" applyFont="1" applyFill="1" applyBorder="1" applyAlignment="1">
      <alignment horizontal="center" vertical="center" wrapText="1" readingOrder="1"/>
    </xf>
    <xf numFmtId="0" fontId="33" fillId="2" borderId="24" xfId="0" applyFont="1" applyFill="1" applyBorder="1" applyAlignment="1">
      <alignment horizontal="center" vertical="center" wrapText="1" readingOrder="1"/>
    </xf>
    <xf numFmtId="0" fontId="32" fillId="2" borderId="26" xfId="0" applyFont="1" applyFill="1" applyBorder="1" applyAlignment="1">
      <alignment horizontal="center" vertical="center" wrapText="1" readingOrder="1"/>
    </xf>
    <xf numFmtId="0" fontId="33" fillId="2" borderId="26" xfId="0" applyFont="1" applyFill="1" applyBorder="1" applyAlignment="1">
      <alignment horizontal="justify" vertical="center" wrapText="1" readingOrder="1"/>
    </xf>
    <xf numFmtId="0" fontId="33" fillId="2" borderId="27" xfId="0" applyFont="1" applyFill="1" applyBorder="1" applyAlignment="1">
      <alignment horizontal="center" vertical="center" wrapText="1" readingOrder="1"/>
    </xf>
    <xf numFmtId="0" fontId="41" fillId="2" borderId="0" xfId="0" applyFont="1" applyFill="1"/>
    <xf numFmtId="0" fontId="32" fillId="13" borderId="31" xfId="0" applyFont="1" applyFill="1" applyBorder="1" applyAlignment="1">
      <alignment horizontal="center" vertical="center" wrapText="1" readingOrder="1"/>
    </xf>
    <xf numFmtId="0" fontId="32" fillId="13" borderId="32" xfId="0" applyFont="1" applyFill="1" applyBorder="1" applyAlignment="1">
      <alignment horizontal="center" vertical="center" wrapText="1" readingOrder="1"/>
    </xf>
    <xf numFmtId="0" fontId="9" fillId="2" borderId="0" xfId="0" applyFont="1" applyFill="1"/>
    <xf numFmtId="0" fontId="26" fillId="2" borderId="0" xfId="0" applyFont="1" applyFill="1" applyAlignment="1">
      <alignment horizontal="center" vertical="center" wrapText="1"/>
    </xf>
    <xf numFmtId="0" fontId="8" fillId="2" borderId="0" xfId="0" applyFont="1" applyFill="1" applyAlignment="1">
      <alignment horizontal="justify" vertical="center" wrapText="1" readingOrder="1"/>
    </xf>
    <xf numFmtId="0" fontId="2" fillId="2" borderId="0" xfId="0" applyFont="1" applyFill="1" applyAlignment="1">
      <alignment vertical="center"/>
    </xf>
    <xf numFmtId="0" fontId="11" fillId="2" borderId="0" xfId="0" applyFont="1" applyFill="1"/>
    <xf numFmtId="0" fontId="2" fillId="2" borderId="0" xfId="0" applyFont="1" applyFill="1" applyAlignment="1">
      <alignment horizontal="left" vertical="center"/>
    </xf>
    <xf numFmtId="0" fontId="47" fillId="0" borderId="0" xfId="0" applyFont="1" applyAlignment="1">
      <alignment vertical="center" wrapText="1"/>
    </xf>
    <xf numFmtId="0" fontId="44" fillId="0" borderId="43" xfId="5" applyFont="1" applyBorder="1" applyAlignment="1">
      <alignment horizontal="center" vertical="center" wrapText="1"/>
    </xf>
    <xf numFmtId="0" fontId="46" fillId="14" borderId="43" xfId="5" applyFont="1" applyFill="1" applyBorder="1" applyAlignment="1">
      <alignment horizontal="center" vertical="center" wrapText="1"/>
    </xf>
    <xf numFmtId="0" fontId="46" fillId="14" borderId="43" xfId="6" applyFont="1" applyFill="1" applyBorder="1" applyAlignment="1">
      <alignment horizontal="center" vertical="center" wrapText="1"/>
    </xf>
    <xf numFmtId="0" fontId="48" fillId="2" borderId="43" xfId="0" applyFont="1" applyFill="1" applyBorder="1" applyAlignment="1" applyProtection="1">
      <alignment horizontal="center" vertical="center" wrapText="1"/>
      <protection hidden="1"/>
    </xf>
    <xf numFmtId="0" fontId="47" fillId="0" borderId="43" xfId="0" applyFont="1" applyBorder="1" applyAlignment="1">
      <alignment horizontal="center" vertical="center" wrapText="1"/>
    </xf>
    <xf numFmtId="0" fontId="47" fillId="0" borderId="44" xfId="0" applyFont="1" applyBorder="1" applyAlignment="1">
      <alignment horizontal="center" vertical="center" wrapText="1"/>
    </xf>
    <xf numFmtId="0" fontId="46" fillId="14" borderId="45" xfId="6" applyFont="1" applyFill="1" applyBorder="1" applyAlignment="1">
      <alignment horizontal="center" vertical="center" wrapText="1"/>
    </xf>
    <xf numFmtId="0" fontId="47" fillId="0" borderId="45" xfId="0" applyFont="1" applyBorder="1" applyAlignment="1">
      <alignment horizontal="center" vertical="center" wrapText="1"/>
    </xf>
    <xf numFmtId="0" fontId="44" fillId="8" borderId="43" xfId="0" applyFont="1" applyFill="1" applyBorder="1" applyAlignment="1">
      <alignment horizontal="center" vertical="center" wrapText="1"/>
    </xf>
    <xf numFmtId="0" fontId="44" fillId="12" borderId="43" xfId="0" applyFont="1" applyFill="1" applyBorder="1" applyAlignment="1">
      <alignment horizontal="center" vertical="center" wrapText="1"/>
    </xf>
    <xf numFmtId="0" fontId="44" fillId="6" borderId="43" xfId="0" applyFont="1" applyFill="1" applyBorder="1" applyAlignment="1">
      <alignment horizontal="center" vertical="center" wrapText="1"/>
    </xf>
    <xf numFmtId="0" fontId="44" fillId="2" borderId="19" xfId="0" applyFont="1" applyFill="1" applyBorder="1" applyAlignment="1">
      <alignment horizontal="center" vertical="center" wrapText="1"/>
    </xf>
    <xf numFmtId="0" fontId="49" fillId="0" borderId="0" xfId="7" applyAlignment="1" applyProtection="1">
      <alignment vertical="center"/>
      <protection locked="0"/>
    </xf>
    <xf numFmtId="0" fontId="51" fillId="16" borderId="46" xfId="7" applyFont="1" applyFill="1" applyBorder="1" applyAlignment="1">
      <alignment horizontal="center" vertical="center"/>
    </xf>
    <xf numFmtId="0" fontId="53" fillId="16" borderId="47" xfId="7" applyFont="1" applyFill="1" applyBorder="1" applyAlignment="1">
      <alignment horizontal="center" vertical="center"/>
    </xf>
    <xf numFmtId="0" fontId="54" fillId="0" borderId="0" xfId="7" applyFont="1" applyAlignment="1">
      <alignment vertical="center" wrapText="1"/>
    </xf>
    <xf numFmtId="0" fontId="55" fillId="0" borderId="49" xfId="7" applyFont="1" applyBorder="1" applyAlignment="1">
      <alignment horizontal="center" vertical="center"/>
    </xf>
    <xf numFmtId="0" fontId="56" fillId="0" borderId="50" xfId="7" applyFont="1" applyBorder="1" applyAlignment="1">
      <alignment horizontal="justify" vertical="center" wrapText="1"/>
    </xf>
    <xf numFmtId="0" fontId="57" fillId="0" borderId="0" xfId="7" applyFont="1" applyAlignment="1">
      <alignment horizontal="center" vertical="center"/>
    </xf>
    <xf numFmtId="0" fontId="58" fillId="0" borderId="0" xfId="7" applyFont="1" applyAlignment="1">
      <alignment vertical="center"/>
    </xf>
    <xf numFmtId="0" fontId="55" fillId="0" borderId="19" xfId="7" applyFont="1" applyBorder="1" applyAlignment="1">
      <alignment horizontal="center" vertical="center"/>
    </xf>
    <xf numFmtId="0" fontId="56" fillId="0" borderId="24" xfId="7" applyFont="1" applyBorder="1" applyAlignment="1">
      <alignment horizontal="justify" vertical="center" wrapText="1"/>
    </xf>
    <xf numFmtId="0" fontId="51" fillId="0" borderId="0" xfId="7" applyFont="1" applyAlignment="1">
      <alignment vertical="center" wrapText="1"/>
    </xf>
    <xf numFmtId="0" fontId="3" fillId="0" borderId="0" xfId="7" applyFont="1" applyAlignment="1" applyProtection="1">
      <alignment vertical="center"/>
      <protection locked="0"/>
    </xf>
    <xf numFmtId="0" fontId="56" fillId="0" borderId="0" xfId="7" applyFont="1" applyAlignment="1">
      <alignment vertical="center" wrapText="1"/>
    </xf>
    <xf numFmtId="0" fontId="55" fillId="0" borderId="26" xfId="7" applyFont="1" applyBorder="1" applyAlignment="1">
      <alignment horizontal="center" vertical="center"/>
    </xf>
    <xf numFmtId="0" fontId="56" fillId="0" borderId="27" xfId="7" applyFont="1" applyBorder="1" applyAlignment="1">
      <alignment horizontal="justify" vertical="center" wrapText="1"/>
    </xf>
    <xf numFmtId="0" fontId="55" fillId="0" borderId="52" xfId="7" applyFont="1" applyBorder="1" applyAlignment="1">
      <alignment horizontal="center" vertical="center"/>
    </xf>
    <xf numFmtId="0" fontId="56" fillId="0" borderId="53" xfId="7" applyFont="1" applyBorder="1" applyAlignment="1">
      <alignment horizontal="justify" vertical="center" wrapText="1"/>
    </xf>
    <xf numFmtId="0" fontId="56" fillId="0" borderId="24" xfId="7" applyFont="1" applyBorder="1" applyAlignment="1">
      <alignment horizontal="justify" vertical="center"/>
    </xf>
    <xf numFmtId="0" fontId="56" fillId="0" borderId="55" xfId="7" applyFont="1" applyBorder="1" applyAlignment="1">
      <alignment horizontal="justify" vertical="center" wrapText="1"/>
    </xf>
    <xf numFmtId="0" fontId="56" fillId="0" borderId="0" xfId="7" applyFont="1" applyAlignment="1">
      <alignment horizontal="justify" vertical="center" wrapText="1"/>
    </xf>
    <xf numFmtId="0" fontId="55" fillId="0" borderId="20" xfId="7" applyFont="1" applyBorder="1" applyAlignment="1">
      <alignment horizontal="center" vertical="center"/>
    </xf>
    <xf numFmtId="0" fontId="56" fillId="0" borderId="29" xfId="7" applyFont="1" applyBorder="1" applyAlignment="1">
      <alignment horizontal="justify" vertical="center" wrapText="1"/>
    </xf>
    <xf numFmtId="0" fontId="56" fillId="0" borderId="0" xfId="7" applyFont="1" applyAlignment="1">
      <alignment vertical="center"/>
    </xf>
    <xf numFmtId="0" fontId="49" fillId="0" borderId="0" xfId="7" applyAlignment="1">
      <alignment vertical="center"/>
    </xf>
    <xf numFmtId="0" fontId="59" fillId="0" borderId="0" xfId="7" applyFont="1" applyAlignment="1" applyProtection="1">
      <alignment vertical="center"/>
      <protection locked="0"/>
    </xf>
    <xf numFmtId="0" fontId="45" fillId="0" borderId="0" xfId="7" applyFont="1"/>
    <xf numFmtId="0" fontId="60" fillId="0" borderId="0" xfId="7" applyFont="1"/>
    <xf numFmtId="0" fontId="53" fillId="16" borderId="58" xfId="7" applyFont="1" applyFill="1" applyBorder="1" applyAlignment="1">
      <alignment horizontal="center" vertical="center"/>
    </xf>
    <xf numFmtId="0" fontId="53" fillId="16" borderId="33" xfId="7" applyFont="1" applyFill="1" applyBorder="1" applyAlignment="1">
      <alignment horizontal="center" vertical="center"/>
    </xf>
    <xf numFmtId="0" fontId="53" fillId="0" borderId="52" xfId="7" applyFont="1" applyBorder="1" applyAlignment="1">
      <alignment horizontal="center" vertical="center" wrapText="1"/>
    </xf>
    <xf numFmtId="0" fontId="51" fillId="0" borderId="53" xfId="7" applyFont="1" applyBorder="1" applyAlignment="1">
      <alignment horizontal="justify" vertical="center" wrapText="1"/>
    </xf>
    <xf numFmtId="0" fontId="53" fillId="0" borderId="19" xfId="7" applyFont="1" applyBorder="1" applyAlignment="1">
      <alignment horizontal="center" vertical="center" wrapText="1"/>
    </xf>
    <xf numFmtId="0" fontId="51" fillId="0" borderId="24" xfId="7" applyFont="1" applyBorder="1" applyAlignment="1">
      <alignment horizontal="justify" vertical="center" wrapText="1"/>
    </xf>
    <xf numFmtId="0" fontId="53" fillId="0" borderId="26" xfId="7" applyFont="1" applyBorder="1" applyAlignment="1">
      <alignment horizontal="center" vertical="center" wrapText="1"/>
    </xf>
    <xf numFmtId="0" fontId="51" fillId="0" borderId="27" xfId="7" applyFont="1" applyBorder="1" applyAlignment="1">
      <alignment horizontal="justify" vertical="center" wrapText="1"/>
    </xf>
    <xf numFmtId="0" fontId="53" fillId="0" borderId="60" xfId="7" applyFont="1" applyBorder="1" applyAlignment="1">
      <alignment horizontal="center" vertical="center" wrapText="1"/>
    </xf>
    <xf numFmtId="0" fontId="53" fillId="0" borderId="62" xfId="7" applyFont="1" applyBorder="1" applyAlignment="1">
      <alignment horizontal="center" vertical="center" wrapText="1"/>
    </xf>
    <xf numFmtId="0" fontId="53" fillId="0" borderId="64" xfId="7" applyFont="1" applyBorder="1" applyAlignment="1">
      <alignment horizontal="center" vertical="center" wrapText="1"/>
    </xf>
    <xf numFmtId="0" fontId="55" fillId="0" borderId="65" xfId="7" applyFont="1" applyBorder="1" applyAlignment="1">
      <alignment horizontal="center" vertical="center"/>
    </xf>
    <xf numFmtId="0" fontId="46" fillId="14" borderId="0" xfId="6" applyFont="1" applyFill="1" applyAlignment="1">
      <alignment horizontal="center" vertical="center" wrapText="1"/>
    </xf>
    <xf numFmtId="0" fontId="45" fillId="2" borderId="0" xfId="0" applyFont="1" applyFill="1"/>
    <xf numFmtId="0" fontId="45" fillId="0" borderId="0" xfId="0" applyFont="1"/>
    <xf numFmtId="0" fontId="45" fillId="2" borderId="0" xfId="0" applyFont="1" applyFill="1" applyAlignment="1">
      <alignment vertical="center"/>
    </xf>
    <xf numFmtId="0" fontId="45" fillId="0" borderId="0" xfId="0" applyFont="1" applyAlignment="1">
      <alignment horizontal="center" vertical="center"/>
    </xf>
    <xf numFmtId="0" fontId="45" fillId="0" borderId="0" xfId="0" applyFont="1" applyAlignment="1">
      <alignment wrapText="1"/>
    </xf>
    <xf numFmtId="0" fontId="45" fillId="0" borderId="0" xfId="0" applyFont="1" applyAlignment="1">
      <alignment horizontal="center"/>
    </xf>
    <xf numFmtId="0" fontId="60" fillId="2" borderId="0" xfId="0" applyFont="1" applyFill="1" applyAlignment="1">
      <alignment horizontal="center" vertical="center"/>
    </xf>
    <xf numFmtId="0" fontId="42" fillId="2" borderId="5" xfId="2" applyFill="1" applyBorder="1"/>
    <xf numFmtId="0" fontId="42" fillId="2" borderId="0" xfId="2" applyFill="1"/>
    <xf numFmtId="0" fontId="61" fillId="2" borderId="0" xfId="2" applyFont="1" applyFill="1" applyAlignment="1">
      <alignment horizontal="left" vertical="center" wrapText="1"/>
    </xf>
    <xf numFmtId="0" fontId="42" fillId="2" borderId="0" xfId="2" applyFill="1" applyAlignment="1">
      <alignment horizontal="left" vertical="center" wrapText="1"/>
    </xf>
    <xf numFmtId="0" fontId="42" fillId="2" borderId="0" xfId="2" quotePrefix="1" applyFill="1" applyAlignment="1">
      <alignment horizontal="left" vertical="center" wrapText="1"/>
    </xf>
    <xf numFmtId="0" fontId="42" fillId="2" borderId="6" xfId="2" applyFill="1" applyBorder="1"/>
    <xf numFmtId="0" fontId="42" fillId="2" borderId="7" xfId="2" applyFill="1" applyBorder="1"/>
    <xf numFmtId="0" fontId="42" fillId="2" borderId="9" xfId="2" applyFill="1" applyBorder="1"/>
    <xf numFmtId="0" fontId="42" fillId="2" borderId="8" xfId="2" applyFill="1" applyBorder="1"/>
    <xf numFmtId="0" fontId="51" fillId="2" borderId="0" xfId="0" applyFont="1" applyFill="1"/>
    <xf numFmtId="0" fontId="65" fillId="2" borderId="5" xfId="2" quotePrefix="1" applyFont="1" applyFill="1" applyBorder="1" applyAlignment="1">
      <alignment horizontal="left" vertical="top" wrapText="1"/>
    </xf>
    <xf numFmtId="0" fontId="65" fillId="2" borderId="0" xfId="2" quotePrefix="1" applyFont="1" applyFill="1" applyAlignment="1">
      <alignment horizontal="left" vertical="top" wrapText="1"/>
    </xf>
    <xf numFmtId="0" fontId="61" fillId="2" borderId="0" xfId="2" quotePrefix="1" applyFont="1" applyFill="1" applyAlignment="1">
      <alignment horizontal="left" vertical="top" wrapText="1"/>
    </xf>
    <xf numFmtId="0" fontId="61" fillId="2" borderId="6" xfId="2" quotePrefix="1" applyFont="1" applyFill="1" applyBorder="1" applyAlignment="1">
      <alignment horizontal="left" vertical="top" wrapText="1"/>
    </xf>
    <xf numFmtId="0" fontId="61" fillId="2" borderId="69" xfId="3" applyFont="1" applyFill="1" applyBorder="1" applyAlignment="1">
      <alignment horizontal="center" vertical="center" wrapText="1" readingOrder="1"/>
    </xf>
    <xf numFmtId="0" fontId="61" fillId="2" borderId="69" xfId="0" applyFont="1" applyFill="1" applyBorder="1" applyAlignment="1">
      <alignment horizontal="center" vertical="center" wrapText="1"/>
    </xf>
    <xf numFmtId="0" fontId="61" fillId="2" borderId="0" xfId="0" applyFont="1" applyFill="1" applyAlignment="1">
      <alignment horizontal="left" vertical="center" wrapText="1"/>
    </xf>
    <xf numFmtId="0" fontId="42" fillId="2" borderId="0" xfId="0" applyFont="1" applyFill="1" applyAlignment="1">
      <alignment horizontal="left" vertical="top" wrapText="1"/>
    </xf>
    <xf numFmtId="0" fontId="64" fillId="18" borderId="66" xfId="3" applyFont="1" applyFill="1" applyBorder="1" applyAlignment="1">
      <alignment horizontal="center" vertical="center" wrapText="1"/>
    </xf>
    <xf numFmtId="0" fontId="22" fillId="2" borderId="0" xfId="0" applyFont="1" applyFill="1"/>
    <xf numFmtId="0" fontId="22" fillId="2" borderId="0" xfId="0" applyFont="1" applyFill="1" applyAlignment="1">
      <alignment vertical="center"/>
    </xf>
    <xf numFmtId="0" fontId="45" fillId="0" borderId="19" xfId="0" applyFont="1" applyBorder="1"/>
    <xf numFmtId="0" fontId="68" fillId="0" borderId="0" xfId="8" applyFont="1"/>
    <xf numFmtId="0" fontId="54" fillId="21" borderId="19" xfId="8" applyFont="1" applyFill="1" applyBorder="1" applyAlignment="1">
      <alignment horizontal="center" vertical="center" wrapText="1"/>
    </xf>
    <xf numFmtId="0" fontId="70" fillId="18" borderId="25" xfId="8" applyFont="1" applyFill="1" applyBorder="1" applyAlignment="1">
      <alignment horizontal="center" vertical="center" wrapText="1"/>
    </xf>
    <xf numFmtId="0" fontId="70" fillId="18" borderId="26" xfId="8" applyFont="1" applyFill="1" applyBorder="1" applyAlignment="1">
      <alignment horizontal="center" vertical="center" wrapText="1"/>
    </xf>
    <xf numFmtId="0" fontId="70" fillId="18" borderId="27" xfId="8" applyFont="1" applyFill="1" applyBorder="1" applyAlignment="1">
      <alignment horizontal="center" vertical="center" wrapText="1"/>
    </xf>
    <xf numFmtId="0" fontId="71" fillId="17" borderId="7" xfId="8" applyFont="1" applyFill="1" applyBorder="1" applyAlignment="1">
      <alignment vertical="center" wrapText="1"/>
    </xf>
    <xf numFmtId="0" fontId="71" fillId="17" borderId="9" xfId="8" applyFont="1" applyFill="1" applyBorder="1" applyAlignment="1">
      <alignment vertical="center" wrapText="1"/>
    </xf>
    <xf numFmtId="0" fontId="71" fillId="17" borderId="8" xfId="8" applyFont="1" applyFill="1" applyBorder="1" applyAlignment="1">
      <alignment vertical="center" wrapText="1"/>
    </xf>
    <xf numFmtId="0" fontId="54" fillId="24" borderId="23" xfId="8" applyFont="1" applyFill="1" applyBorder="1" applyAlignment="1">
      <alignment horizontal="center" vertical="center" wrapText="1"/>
    </xf>
    <xf numFmtId="0" fontId="54" fillId="24" borderId="19" xfId="8" applyFont="1" applyFill="1" applyBorder="1" applyAlignment="1">
      <alignment horizontal="left" vertical="center" wrapText="1"/>
    </xf>
    <xf numFmtId="0" fontId="72" fillId="24" borderId="19" xfId="8" applyFont="1" applyFill="1" applyBorder="1" applyAlignment="1">
      <alignment horizontal="justify" vertical="center" wrapText="1"/>
    </xf>
    <xf numFmtId="0" fontId="54" fillId="24" borderId="19" xfId="8" applyFont="1" applyFill="1" applyBorder="1" applyAlignment="1">
      <alignment horizontal="center" vertical="center" wrapText="1"/>
    </xf>
    <xf numFmtId="0" fontId="54" fillId="24" borderId="24" xfId="8" applyFont="1" applyFill="1" applyBorder="1" applyAlignment="1">
      <alignment horizontal="center" vertical="center" wrapText="1"/>
    </xf>
    <xf numFmtId="0" fontId="50" fillId="19" borderId="86" xfId="8" applyFont="1" applyFill="1" applyBorder="1" applyAlignment="1">
      <alignment horizontal="center" vertical="center" wrapText="1"/>
    </xf>
    <xf numFmtId="0" fontId="50" fillId="19" borderId="20" xfId="8" applyFont="1" applyFill="1" applyBorder="1" applyAlignment="1">
      <alignment horizontal="center" vertical="center" wrapText="1"/>
    </xf>
    <xf numFmtId="0" fontId="50" fillId="20" borderId="20" xfId="8" applyFont="1" applyFill="1" applyBorder="1" applyAlignment="1">
      <alignment horizontal="center" vertical="center" wrapText="1"/>
    </xf>
    <xf numFmtId="0" fontId="50" fillId="21" borderId="20" xfId="8" applyFont="1" applyFill="1" applyBorder="1" applyAlignment="1">
      <alignment horizontal="center" vertical="center" wrapText="1"/>
    </xf>
    <xf numFmtId="0" fontId="50" fillId="22" borderId="20" xfId="8" applyFont="1" applyFill="1" applyBorder="1" applyAlignment="1">
      <alignment horizontal="center" vertical="center" wrapText="1"/>
    </xf>
    <xf numFmtId="0" fontId="50" fillId="23" borderId="20" xfId="8" applyFont="1" applyFill="1" applyBorder="1" applyAlignment="1">
      <alignment horizontal="center" vertical="center" wrapText="1"/>
    </xf>
    <xf numFmtId="0" fontId="50" fillId="19" borderId="62" xfId="8" applyFont="1" applyFill="1" applyBorder="1" applyAlignment="1">
      <alignment horizontal="center" vertical="center" wrapText="1"/>
    </xf>
    <xf numFmtId="0" fontId="50" fillId="19" borderId="19" xfId="8" applyFont="1" applyFill="1" applyBorder="1" applyAlignment="1">
      <alignment horizontal="center" vertical="center" wrapText="1"/>
    </xf>
    <xf numFmtId="0" fontId="50" fillId="20" borderId="19" xfId="8" applyFont="1" applyFill="1" applyBorder="1" applyAlignment="1">
      <alignment horizontal="center" vertical="center" wrapText="1"/>
    </xf>
    <xf numFmtId="0" fontId="50" fillId="21" borderId="19" xfId="8" applyFont="1" applyFill="1" applyBorder="1" applyAlignment="1">
      <alignment horizontal="center" vertical="center" wrapText="1"/>
    </xf>
    <xf numFmtId="0" fontId="50" fillId="22" borderId="19" xfId="8" applyFont="1" applyFill="1" applyBorder="1" applyAlignment="1">
      <alignment horizontal="center" vertical="center" wrapText="1"/>
    </xf>
    <xf numFmtId="0" fontId="50" fillId="23" borderId="19" xfId="8" applyFont="1" applyFill="1" applyBorder="1" applyAlignment="1">
      <alignment horizontal="center" vertical="center" wrapText="1"/>
    </xf>
    <xf numFmtId="0" fontId="57" fillId="24" borderId="87" xfId="8" applyFont="1" applyFill="1" applyBorder="1" applyAlignment="1">
      <alignment horizontal="center" vertical="center" wrapText="1"/>
    </xf>
    <xf numFmtId="0" fontId="72" fillId="24" borderId="73" xfId="8" applyFont="1" applyFill="1" applyBorder="1" applyAlignment="1">
      <alignment horizontal="justify" vertical="center" wrapText="1"/>
    </xf>
    <xf numFmtId="0" fontId="54" fillId="24" borderId="87" xfId="8" applyFont="1" applyFill="1" applyBorder="1" applyAlignment="1">
      <alignment horizontal="center" vertical="center" wrapText="1"/>
    </xf>
    <xf numFmtId="0" fontId="50" fillId="19" borderId="62" xfId="8" applyFont="1" applyFill="1" applyBorder="1" applyAlignment="1">
      <alignment horizontal="center" vertical="center"/>
    </xf>
    <xf numFmtId="0" fontId="50" fillId="19" borderId="19" xfId="8" applyFont="1" applyFill="1" applyBorder="1" applyAlignment="1">
      <alignment horizontal="center" vertical="center"/>
    </xf>
    <xf numFmtId="0" fontId="50" fillId="20" borderId="19" xfId="8" applyFont="1" applyFill="1" applyBorder="1" applyAlignment="1">
      <alignment horizontal="center" vertical="center"/>
    </xf>
    <xf numFmtId="0" fontId="50" fillId="21" borderId="19" xfId="8" applyFont="1" applyFill="1" applyBorder="1" applyAlignment="1">
      <alignment horizontal="center" vertical="center"/>
    </xf>
    <xf numFmtId="0" fontId="50" fillId="22" borderId="19" xfId="8" applyFont="1" applyFill="1" applyBorder="1" applyAlignment="1">
      <alignment horizontal="center" vertical="center"/>
    </xf>
    <xf numFmtId="0" fontId="50" fillId="23" borderId="19" xfId="8" applyFont="1" applyFill="1" applyBorder="1" applyAlignment="1">
      <alignment horizontal="center" vertical="center"/>
    </xf>
    <xf numFmtId="0" fontId="54" fillId="23" borderId="19" xfId="8" applyFont="1" applyFill="1" applyBorder="1" applyAlignment="1">
      <alignment horizontal="center" vertical="center"/>
    </xf>
    <xf numFmtId="0" fontId="74" fillId="24" borderId="62" xfId="8" applyFont="1" applyFill="1" applyBorder="1" applyAlignment="1">
      <alignment horizontal="center" vertical="center" wrapText="1"/>
    </xf>
    <xf numFmtId="0" fontId="75" fillId="24" borderId="62" xfId="8" applyFont="1" applyFill="1" applyBorder="1" applyAlignment="1">
      <alignment horizontal="center" vertical="center" wrapText="1"/>
    </xf>
    <xf numFmtId="0" fontId="68" fillId="19" borderId="19" xfId="8" applyFont="1" applyFill="1" applyBorder="1"/>
    <xf numFmtId="0" fontId="68" fillId="21" borderId="19" xfId="8" applyFont="1" applyFill="1" applyBorder="1"/>
    <xf numFmtId="0" fontId="68" fillId="22" borderId="19" xfId="8" applyFont="1" applyFill="1" applyBorder="1"/>
    <xf numFmtId="0" fontId="68" fillId="23" borderId="19" xfId="8" applyFont="1" applyFill="1" applyBorder="1"/>
    <xf numFmtId="0" fontId="54" fillId="19" borderId="19" xfId="8" applyFont="1" applyFill="1" applyBorder="1" applyAlignment="1">
      <alignment horizontal="center" vertical="center"/>
    </xf>
    <xf numFmtId="0" fontId="54" fillId="21" borderId="19" xfId="8" applyFont="1" applyFill="1" applyBorder="1" applyAlignment="1">
      <alignment horizontal="center" vertical="center"/>
    </xf>
    <xf numFmtId="0" fontId="54" fillId="22" borderId="19" xfId="8" applyFont="1" applyFill="1" applyBorder="1" applyAlignment="1">
      <alignment horizontal="center" vertical="center"/>
    </xf>
    <xf numFmtId="0" fontId="54" fillId="19" borderId="62" xfId="8" applyFont="1" applyFill="1" applyBorder="1" applyAlignment="1">
      <alignment horizontal="center" vertical="center"/>
    </xf>
    <xf numFmtId="0" fontId="54" fillId="20" borderId="19" xfId="8" applyFont="1" applyFill="1" applyBorder="1" applyAlignment="1">
      <alignment horizontal="center" vertical="center"/>
    </xf>
    <xf numFmtId="0" fontId="71" fillId="17" borderId="21" xfId="8" applyFont="1" applyFill="1" applyBorder="1" applyAlignment="1">
      <alignment vertical="center" wrapText="1"/>
    </xf>
    <xf numFmtId="0" fontId="71" fillId="17" borderId="22" xfId="8" applyFont="1" applyFill="1" applyBorder="1" applyAlignment="1">
      <alignment vertical="center" wrapText="1"/>
    </xf>
    <xf numFmtId="0" fontId="71" fillId="17" borderId="33" xfId="8" applyFont="1" applyFill="1" applyBorder="1" applyAlignment="1">
      <alignment vertical="center" wrapText="1"/>
    </xf>
    <xf numFmtId="0" fontId="54" fillId="21" borderId="23" xfId="8" applyFont="1" applyFill="1" applyBorder="1" applyAlignment="1">
      <alignment horizontal="center" vertical="center" wrapText="1"/>
    </xf>
    <xf numFmtId="0" fontId="54" fillId="21" borderId="19" xfId="8" applyFont="1" applyFill="1" applyBorder="1" applyAlignment="1">
      <alignment horizontal="left" vertical="center" wrapText="1"/>
    </xf>
    <xf numFmtId="0" fontId="72" fillId="21" borderId="19" xfId="8" applyFont="1" applyFill="1" applyBorder="1" applyAlignment="1">
      <alignment horizontal="justify" vertical="center" wrapText="1"/>
    </xf>
    <xf numFmtId="0" fontId="54" fillId="21" borderId="24" xfId="8" applyFont="1" applyFill="1" applyBorder="1" applyAlignment="1">
      <alignment horizontal="center" vertical="center" wrapText="1"/>
    </xf>
    <xf numFmtId="0" fontId="72" fillId="24" borderId="19" xfId="8" applyFont="1" applyFill="1" applyBorder="1" applyAlignment="1">
      <alignment horizontal="center" vertical="center" wrapText="1"/>
    </xf>
    <xf numFmtId="0" fontId="57" fillId="24" borderId="19" xfId="8" applyFont="1" applyFill="1" applyBorder="1" applyAlignment="1">
      <alignment horizontal="center" vertical="center" wrapText="1"/>
    </xf>
    <xf numFmtId="0" fontId="57" fillId="24" borderId="19" xfId="8" applyFont="1" applyFill="1" applyBorder="1" applyAlignment="1">
      <alignment horizontal="justify" vertical="center" wrapText="1"/>
    </xf>
    <xf numFmtId="0" fontId="76" fillId="24" borderId="19" xfId="8" applyFont="1" applyFill="1" applyBorder="1" applyAlignment="1">
      <alignment horizontal="justify" vertical="center" wrapText="1"/>
    </xf>
    <xf numFmtId="0" fontId="74" fillId="24" borderId="19" xfId="8" applyFont="1" applyFill="1" applyBorder="1" applyAlignment="1">
      <alignment horizontal="center" vertical="center" wrapText="1"/>
    </xf>
    <xf numFmtId="0" fontId="72" fillId="25" borderId="19" xfId="8" applyFont="1" applyFill="1" applyBorder="1" applyAlignment="1">
      <alignment horizontal="justify" vertical="center" wrapText="1"/>
    </xf>
    <xf numFmtId="0" fontId="54" fillId="0" borderId="19" xfId="8" applyFont="1" applyBorder="1" applyAlignment="1">
      <alignment horizontal="center" vertical="center" wrapText="1"/>
    </xf>
    <xf numFmtId="0" fontId="72" fillId="25" borderId="73" xfId="8" applyFont="1" applyFill="1" applyBorder="1" applyAlignment="1">
      <alignment horizontal="justify" vertical="center" wrapText="1"/>
    </xf>
    <xf numFmtId="0" fontId="54" fillId="21" borderId="25" xfId="8" applyFont="1" applyFill="1" applyBorder="1" applyAlignment="1">
      <alignment horizontal="center" vertical="center" wrapText="1"/>
    </xf>
    <xf numFmtId="0" fontId="54" fillId="21" borderId="26" xfId="8" applyFont="1" applyFill="1" applyBorder="1" applyAlignment="1">
      <alignment horizontal="left" vertical="center" wrapText="1"/>
    </xf>
    <xf numFmtId="0" fontId="72" fillId="25" borderId="26" xfId="8" applyFont="1" applyFill="1" applyBorder="1" applyAlignment="1">
      <alignment horizontal="justify" vertical="center" wrapText="1"/>
    </xf>
    <xf numFmtId="0" fontId="54" fillId="21" borderId="26" xfId="8" applyFont="1" applyFill="1" applyBorder="1" applyAlignment="1">
      <alignment horizontal="center" vertical="center" wrapText="1"/>
    </xf>
    <xf numFmtId="0" fontId="54" fillId="21" borderId="27" xfId="8" applyFont="1" applyFill="1" applyBorder="1" applyAlignment="1">
      <alignment horizontal="center" vertical="center" wrapText="1"/>
    </xf>
    <xf numFmtId="0" fontId="50" fillId="0" borderId="0" xfId="8" applyFont="1" applyAlignment="1">
      <alignment horizontal="center" vertical="center" wrapText="1"/>
    </xf>
    <xf numFmtId="0" fontId="54" fillId="0" borderId="0" xfId="8" applyFont="1" applyAlignment="1">
      <alignment horizontal="left" vertical="center" wrapText="1"/>
    </xf>
    <xf numFmtId="0" fontId="60" fillId="0" borderId="0" xfId="8" applyFont="1" applyAlignment="1">
      <alignment horizontal="justify" vertical="center" wrapText="1"/>
    </xf>
    <xf numFmtId="0" fontId="54" fillId="0" borderId="0" xfId="8" applyFont="1" applyAlignment="1">
      <alignment horizontal="center" vertical="center" wrapText="1"/>
    </xf>
    <xf numFmtId="0" fontId="51" fillId="0" borderId="19" xfId="0" applyFont="1" applyBorder="1"/>
    <xf numFmtId="0" fontId="51" fillId="2" borderId="19" xfId="0" applyFont="1" applyFill="1" applyBorder="1"/>
    <xf numFmtId="0" fontId="51" fillId="2" borderId="19" xfId="0" applyFont="1" applyFill="1" applyBorder="1" applyAlignment="1">
      <alignment wrapText="1"/>
    </xf>
    <xf numFmtId="0" fontId="64" fillId="18" borderId="19" xfId="0" applyFont="1" applyFill="1" applyBorder="1" applyAlignment="1">
      <alignment horizontal="center" vertical="center" textRotation="90"/>
    </xf>
    <xf numFmtId="0" fontId="51" fillId="0" borderId="19" xfId="0" applyFont="1" applyBorder="1" applyAlignment="1">
      <alignment horizontal="center" vertical="top"/>
    </xf>
    <xf numFmtId="0" fontId="51" fillId="0" borderId="19" xfId="0" applyFont="1" applyBorder="1" applyAlignment="1" applyProtection="1">
      <alignment horizontal="justify" vertical="top" wrapText="1"/>
      <protection locked="0"/>
    </xf>
    <xf numFmtId="0" fontId="53" fillId="0" borderId="19" xfId="0" applyFont="1" applyBorder="1" applyAlignment="1" applyProtection="1">
      <alignment horizontal="justify" vertical="top" wrapText="1"/>
      <protection locked="0"/>
    </xf>
    <xf numFmtId="0" fontId="51" fillId="0" borderId="19" xfId="0" applyFont="1" applyBorder="1" applyAlignment="1" applyProtection="1">
      <alignment horizontal="center" vertical="top"/>
      <protection hidden="1"/>
    </xf>
    <xf numFmtId="0" fontId="51" fillId="0" borderId="19" xfId="0" applyFont="1" applyBorder="1" applyAlignment="1" applyProtection="1">
      <alignment horizontal="center" vertical="top" textRotation="90"/>
      <protection locked="0"/>
    </xf>
    <xf numFmtId="9" fontId="51" fillId="0" borderId="19" xfId="0" applyNumberFormat="1" applyFont="1" applyBorder="1" applyAlignment="1" applyProtection="1">
      <alignment horizontal="center" vertical="top"/>
      <protection hidden="1"/>
    </xf>
    <xf numFmtId="164" fontId="51" fillId="0" borderId="19" xfId="1" applyNumberFormat="1" applyFont="1" applyBorder="1" applyAlignment="1">
      <alignment horizontal="center" vertical="top"/>
    </xf>
    <xf numFmtId="0" fontId="53" fillId="0" borderId="19" xfId="0" applyFont="1" applyBorder="1" applyAlignment="1" applyProtection="1">
      <alignment horizontal="center" vertical="top" textRotation="90" wrapText="1"/>
      <protection hidden="1"/>
    </xf>
    <xf numFmtId="0" fontId="53" fillId="0" borderId="19" xfId="0" applyFont="1" applyBorder="1" applyAlignment="1" applyProtection="1">
      <alignment horizontal="center" vertical="top" textRotation="90"/>
      <protection hidden="1"/>
    </xf>
    <xf numFmtId="0" fontId="51" fillId="0" borderId="19" xfId="0" applyFont="1" applyBorder="1" applyAlignment="1" applyProtection="1">
      <alignment horizontal="center" vertical="top" wrapText="1"/>
      <protection locked="0"/>
    </xf>
    <xf numFmtId="0" fontId="51" fillId="0" borderId="19" xfId="0" applyFont="1" applyBorder="1" applyAlignment="1" applyProtection="1">
      <alignment horizontal="center" vertical="top"/>
      <protection locked="0"/>
    </xf>
    <xf numFmtId="14" fontId="51" fillId="0" borderId="19" xfId="0" applyNumberFormat="1" applyFont="1" applyBorder="1" applyAlignment="1" applyProtection="1">
      <alignment horizontal="center" vertical="top"/>
      <protection locked="0"/>
    </xf>
    <xf numFmtId="0" fontId="51" fillId="2" borderId="19" xfId="0" applyFont="1" applyFill="1" applyBorder="1" applyAlignment="1">
      <alignment vertical="center"/>
    </xf>
    <xf numFmtId="0" fontId="51" fillId="0" borderId="19" xfId="0" applyFont="1" applyBorder="1" applyAlignment="1" applyProtection="1">
      <alignment horizontal="justify" vertical="top"/>
      <protection locked="0"/>
    </xf>
    <xf numFmtId="0" fontId="54" fillId="12" borderId="23" xfId="8" applyFont="1" applyFill="1" applyBorder="1" applyAlignment="1">
      <alignment horizontal="center" vertical="center" wrapText="1"/>
    </xf>
    <xf numFmtId="0" fontId="82" fillId="24" borderId="19" xfId="8" applyFont="1" applyFill="1" applyBorder="1" applyAlignment="1">
      <alignment horizontal="justify" vertical="center" wrapText="1"/>
    </xf>
    <xf numFmtId="0" fontId="51" fillId="2" borderId="74" xfId="0" applyFont="1" applyFill="1" applyBorder="1" applyAlignment="1">
      <alignment horizontal="center" vertical="center"/>
    </xf>
    <xf numFmtId="0" fontId="51" fillId="2" borderId="75" xfId="0" applyFont="1" applyFill="1" applyBorder="1" applyAlignment="1">
      <alignment horizontal="center" vertical="center"/>
    </xf>
    <xf numFmtId="0" fontId="51" fillId="2" borderId="62" xfId="0" applyFont="1" applyFill="1" applyBorder="1" applyAlignment="1">
      <alignment horizontal="center" vertical="center"/>
    </xf>
    <xf numFmtId="0" fontId="3" fillId="0" borderId="19" xfId="0" applyFont="1" applyBorder="1" applyAlignment="1">
      <alignment horizontal="center"/>
    </xf>
    <xf numFmtId="0" fontId="51" fillId="0" borderId="19" xfId="0" applyFont="1" applyBorder="1" applyAlignment="1">
      <alignment horizontal="center"/>
    </xf>
    <xf numFmtId="0" fontId="55" fillId="0" borderId="19" xfId="0" applyFont="1" applyBorder="1" applyAlignment="1">
      <alignment horizontal="center" vertical="center"/>
    </xf>
    <xf numFmtId="0" fontId="67" fillId="0" borderId="38" xfId="0" applyFont="1" applyBorder="1" applyAlignment="1">
      <alignment horizontal="center" vertical="center"/>
    </xf>
    <xf numFmtId="0" fontId="63" fillId="17" borderId="19" xfId="0" applyFont="1" applyFill="1" applyBorder="1" applyAlignment="1">
      <alignment horizontal="center" vertical="center"/>
    </xf>
    <xf numFmtId="0" fontId="62" fillId="18" borderId="19" xfId="0" applyFont="1" applyFill="1" applyBorder="1" applyAlignment="1">
      <alignment horizontal="center" vertical="center" wrapText="1"/>
    </xf>
    <xf numFmtId="14" fontId="42" fillId="0" borderId="19" xfId="0" applyNumberFormat="1" applyFont="1" applyBorder="1" applyAlignment="1">
      <alignment horizontal="center" vertical="center" wrapText="1"/>
    </xf>
    <xf numFmtId="0" fontId="51" fillId="0" borderId="19" xfId="0" applyFont="1" applyBorder="1" applyAlignment="1" applyProtection="1">
      <alignment horizontal="center" vertical="top" wrapText="1"/>
      <protection locked="0"/>
    </xf>
    <xf numFmtId="0" fontId="64" fillId="18" borderId="19" xfId="0" applyFont="1" applyFill="1" applyBorder="1" applyAlignment="1">
      <alignment horizontal="center" vertical="center" wrapText="1"/>
    </xf>
    <xf numFmtId="0" fontId="64" fillId="17" borderId="19" xfId="0" applyFont="1" applyFill="1" applyBorder="1" applyAlignment="1">
      <alignment horizontal="center" vertical="center"/>
    </xf>
    <xf numFmtId="0" fontId="51" fillId="0" borderId="19" xfId="0" applyFont="1" applyBorder="1" applyAlignment="1" applyProtection="1">
      <alignment horizontal="center" vertical="center" wrapText="1"/>
      <protection locked="0"/>
    </xf>
    <xf numFmtId="0" fontId="64" fillId="18" borderId="19" xfId="0" applyFont="1" applyFill="1" applyBorder="1" applyAlignment="1">
      <alignment horizontal="center" vertical="center"/>
    </xf>
    <xf numFmtId="0" fontId="53" fillId="0" borderId="19" xfId="0" applyFont="1" applyBorder="1" applyAlignment="1" applyProtection="1">
      <alignment horizontal="center" vertical="top"/>
      <protection hidden="1"/>
    </xf>
    <xf numFmtId="9" fontId="51" fillId="0" borderId="19" xfId="0" applyNumberFormat="1" applyFont="1" applyBorder="1" applyAlignment="1" applyProtection="1">
      <alignment horizontal="center" vertical="top" wrapText="1"/>
      <protection hidden="1"/>
    </xf>
    <xf numFmtId="9" fontId="51" fillId="0" borderId="19" xfId="0" applyNumberFormat="1" applyFont="1" applyBorder="1" applyAlignment="1" applyProtection="1">
      <alignment horizontal="center" vertical="top" wrapText="1"/>
      <protection locked="0"/>
    </xf>
    <xf numFmtId="0" fontId="64" fillId="17" borderId="19" xfId="0" applyFont="1" applyFill="1" applyBorder="1" applyAlignment="1">
      <alignment horizontal="center" vertical="center" wrapText="1"/>
    </xf>
    <xf numFmtId="0" fontId="51" fillId="0" borderId="19" xfId="0" applyFont="1" applyBorder="1" applyAlignment="1" applyProtection="1">
      <alignment horizontal="center" vertical="top"/>
      <protection locked="0"/>
    </xf>
    <xf numFmtId="0" fontId="53" fillId="0" borderId="19" xfId="0" applyFont="1" applyBorder="1" applyAlignment="1" applyProtection="1">
      <alignment horizontal="center" vertical="top" wrapText="1"/>
      <protection hidden="1"/>
    </xf>
    <xf numFmtId="0" fontId="51" fillId="0" borderId="19" xfId="0" applyFont="1" applyBorder="1" applyAlignment="1">
      <alignment horizontal="center" vertical="top"/>
    </xf>
    <xf numFmtId="0" fontId="42" fillId="0" borderId="19" xfId="0" applyFont="1" applyBorder="1" applyAlignment="1" applyProtection="1">
      <alignment horizontal="center" vertical="top" wrapText="1"/>
      <protection locked="0"/>
    </xf>
    <xf numFmtId="0" fontId="64" fillId="17" borderId="19" xfId="0" applyFont="1" applyFill="1" applyBorder="1" applyAlignment="1">
      <alignment horizontal="left" vertical="center"/>
    </xf>
    <xf numFmtId="0" fontId="64" fillId="18" borderId="19" xfId="0" applyFont="1" applyFill="1" applyBorder="1" applyAlignment="1">
      <alignment horizontal="center" vertical="center" textRotation="90"/>
    </xf>
    <xf numFmtId="0" fontId="64" fillId="18" borderId="19" xfId="0" applyFont="1" applyFill="1" applyBorder="1" applyAlignment="1">
      <alignment horizontal="center" vertical="center" textRotation="90" wrapText="1"/>
    </xf>
    <xf numFmtId="0" fontId="51" fillId="2" borderId="19" xfId="0" applyFont="1" applyFill="1" applyBorder="1" applyAlignment="1" applyProtection="1">
      <alignment horizontal="left" vertical="center"/>
      <protection locked="0"/>
    </xf>
    <xf numFmtId="0" fontId="51" fillId="2" borderId="19" xfId="0" applyFont="1" applyFill="1" applyBorder="1" applyAlignment="1" applyProtection="1">
      <alignment horizontal="left" vertical="center" wrapText="1"/>
      <protection locked="0"/>
    </xf>
    <xf numFmtId="0" fontId="64" fillId="17" borderId="19" xfId="0" applyFont="1" applyFill="1" applyBorder="1" applyAlignment="1">
      <alignment horizontal="center" vertical="center" textRotation="90" wrapText="1"/>
    </xf>
    <xf numFmtId="0" fontId="51" fillId="2" borderId="19" xfId="0" applyFont="1" applyFill="1" applyBorder="1" applyAlignment="1">
      <alignment horizontal="left" vertical="center"/>
    </xf>
    <xf numFmtId="0" fontId="48" fillId="0" borderId="19" xfId="0" applyFont="1" applyBorder="1" applyAlignment="1">
      <alignment horizontal="left" vertical="center" wrapText="1"/>
    </xf>
    <xf numFmtId="0" fontId="80" fillId="0" borderId="19" xfId="0" applyFont="1" applyBorder="1" applyAlignment="1" applyProtection="1">
      <alignment horizontal="center" vertical="top" wrapText="1"/>
      <protection locked="0"/>
    </xf>
    <xf numFmtId="0" fontId="45" fillId="0" borderId="19" xfId="0" applyFont="1" applyBorder="1" applyAlignment="1">
      <alignment horizontal="left" vertical="center" wrapText="1"/>
    </xf>
    <xf numFmtId="0" fontId="60" fillId="2" borderId="79" xfId="0" applyFont="1" applyFill="1" applyBorder="1" applyAlignment="1">
      <alignment horizontal="center" vertical="center"/>
    </xf>
    <xf numFmtId="0" fontId="42" fillId="0" borderId="19" xfId="0" applyFont="1" applyBorder="1" applyAlignment="1">
      <alignment horizontal="center" vertical="center" wrapText="1"/>
    </xf>
    <xf numFmtId="0" fontId="48" fillId="0" borderId="19" xfId="0" applyFont="1" applyBorder="1" applyAlignment="1">
      <alignment horizontal="center" vertical="center" wrapText="1"/>
    </xf>
    <xf numFmtId="0" fontId="62" fillId="18" borderId="19" xfId="0" applyFont="1" applyFill="1" applyBorder="1" applyAlignment="1">
      <alignment horizontal="center" vertical="center"/>
    </xf>
    <xf numFmtId="0" fontId="45" fillId="0" borderId="19" xfId="0" applyFont="1" applyBorder="1" applyAlignment="1">
      <alignment horizontal="center" vertical="center"/>
    </xf>
    <xf numFmtId="0" fontId="51" fillId="0" borderId="19" xfId="0" applyFont="1" applyBorder="1" applyAlignment="1">
      <alignment horizontal="left" vertical="center"/>
    </xf>
    <xf numFmtId="0" fontId="51" fillId="0" borderId="19" xfId="0" applyFont="1" applyBorder="1" applyAlignment="1">
      <alignment horizontal="right"/>
    </xf>
    <xf numFmtId="0" fontId="63" fillId="18" borderId="19" xfId="0" applyFont="1" applyFill="1" applyBorder="1" applyAlignment="1">
      <alignment horizontal="center" vertical="center"/>
    </xf>
    <xf numFmtId="0" fontId="64" fillId="17" borderId="80" xfId="3" applyFont="1" applyFill="1" applyBorder="1" applyAlignment="1">
      <alignment horizontal="center" vertical="center" wrapText="1" readingOrder="1"/>
    </xf>
    <xf numFmtId="0" fontId="64" fillId="17" borderId="75" xfId="3" applyFont="1" applyFill="1" applyBorder="1" applyAlignment="1">
      <alignment horizontal="center" vertical="center" wrapText="1" readingOrder="1"/>
    </xf>
    <xf numFmtId="0" fontId="64" fillId="17" borderId="81" xfId="3" applyFont="1" applyFill="1" applyBorder="1" applyAlignment="1">
      <alignment horizontal="center" vertical="center" wrapText="1" readingOrder="1"/>
    </xf>
    <xf numFmtId="0" fontId="61" fillId="2" borderId="74" xfId="0" applyFont="1" applyFill="1" applyBorder="1" applyAlignment="1">
      <alignment horizontal="left" vertical="center" wrapText="1"/>
    </xf>
    <xf numFmtId="0" fontId="61" fillId="2" borderId="62" xfId="0" applyFont="1" applyFill="1" applyBorder="1" applyAlignment="1">
      <alignment horizontal="left" vertical="center" wrapText="1"/>
    </xf>
    <xf numFmtId="0" fontId="42" fillId="0" borderId="19" xfId="2" applyBorder="1" applyAlignment="1">
      <alignment horizontal="justify" vertical="center" wrapText="1"/>
    </xf>
    <xf numFmtId="0" fontId="42" fillId="0" borderId="70" xfId="2" applyBorder="1" applyAlignment="1">
      <alignment horizontal="justify" vertical="center" wrapText="1"/>
    </xf>
    <xf numFmtId="0" fontId="42" fillId="2" borderId="19" xfId="2" applyFill="1" applyBorder="1" applyAlignment="1">
      <alignment horizontal="justify" vertical="center" wrapText="1"/>
    </xf>
    <xf numFmtId="0" fontId="42" fillId="2" borderId="70" xfId="2" applyFill="1" applyBorder="1" applyAlignment="1">
      <alignment horizontal="justify" vertical="center" wrapText="1"/>
    </xf>
    <xf numFmtId="0" fontId="61" fillId="0" borderId="80" xfId="3" applyFont="1" applyBorder="1" applyAlignment="1">
      <alignment horizontal="center" vertical="center" wrapText="1" readingOrder="1"/>
    </xf>
    <xf numFmtId="0" fontId="61" fillId="0" borderId="75" xfId="3" applyFont="1" applyBorder="1" applyAlignment="1">
      <alignment horizontal="center" vertical="center" wrapText="1" readingOrder="1"/>
    </xf>
    <xf numFmtId="0" fontId="61" fillId="0" borderId="81" xfId="3" applyFont="1" applyBorder="1" applyAlignment="1">
      <alignment horizontal="center" vertical="center" wrapText="1" readingOrder="1"/>
    </xf>
    <xf numFmtId="0" fontId="61" fillId="2" borderId="19" xfId="3" applyFont="1" applyFill="1" applyBorder="1" applyAlignment="1">
      <alignment horizontal="left" vertical="top" wrapText="1" readingOrder="1"/>
    </xf>
    <xf numFmtId="0" fontId="61" fillId="2" borderId="19" xfId="0" applyFont="1" applyFill="1" applyBorder="1" applyAlignment="1">
      <alignment horizontal="left" vertical="center" wrapText="1"/>
    </xf>
    <xf numFmtId="0" fontId="56" fillId="0" borderId="19" xfId="0" applyFont="1" applyBorder="1" applyAlignment="1">
      <alignment horizontal="center" vertical="center"/>
    </xf>
    <xf numFmtId="0" fontId="55" fillId="0" borderId="74" xfId="0" applyFont="1" applyBorder="1" applyAlignment="1">
      <alignment horizontal="center" vertical="center"/>
    </xf>
    <xf numFmtId="0" fontId="55" fillId="0" borderId="75" xfId="0" applyFont="1" applyBorder="1" applyAlignment="1">
      <alignment horizontal="center" vertical="center"/>
    </xf>
    <xf numFmtId="0" fontId="55" fillId="0" borderId="62" xfId="0" applyFont="1" applyBorder="1" applyAlignment="1">
      <alignment horizontal="center" vertical="center"/>
    </xf>
    <xf numFmtId="0" fontId="42" fillId="2" borderId="71" xfId="2" applyFill="1" applyBorder="1" applyAlignment="1">
      <alignment horizontal="justify" vertical="center" wrapText="1"/>
    </xf>
    <xf numFmtId="0" fontId="42" fillId="2" borderId="72" xfId="2" applyFill="1" applyBorder="1" applyAlignment="1">
      <alignment horizontal="justify" vertical="center" wrapText="1"/>
    </xf>
    <xf numFmtId="0" fontId="64" fillId="17" borderId="34" xfId="2" applyFont="1" applyFill="1" applyBorder="1" applyAlignment="1">
      <alignment horizontal="center" vertical="center" wrapText="1"/>
    </xf>
    <xf numFmtId="0" fontId="64" fillId="17" borderId="35" xfId="2" applyFont="1" applyFill="1" applyBorder="1" applyAlignment="1">
      <alignment horizontal="center" vertical="center" wrapText="1"/>
    </xf>
    <xf numFmtId="0" fontId="64" fillId="17" borderId="36" xfId="2" applyFont="1" applyFill="1" applyBorder="1" applyAlignment="1">
      <alignment horizontal="center" vertical="center" wrapText="1"/>
    </xf>
    <xf numFmtId="0" fontId="64" fillId="17" borderId="76" xfId="3" applyFont="1" applyFill="1" applyBorder="1" applyAlignment="1">
      <alignment horizontal="center" vertical="center" wrapText="1"/>
    </xf>
    <xf numFmtId="0" fontId="64" fillId="17" borderId="77" xfId="3" applyFont="1" applyFill="1" applyBorder="1" applyAlignment="1">
      <alignment horizontal="center" vertical="center" wrapText="1"/>
    </xf>
    <xf numFmtId="0" fontId="64" fillId="17" borderId="78" xfId="3" applyFont="1" applyFill="1" applyBorder="1" applyAlignment="1">
      <alignment horizontal="center" vertical="center" wrapText="1"/>
    </xf>
    <xf numFmtId="0" fontId="42" fillId="2" borderId="5" xfId="2" applyFill="1" applyBorder="1" applyAlignment="1">
      <alignment horizontal="left" vertical="top" wrapText="1"/>
    </xf>
    <xf numFmtId="0" fontId="42" fillId="2" borderId="0" xfId="2" applyFill="1" applyAlignment="1">
      <alignment horizontal="left" vertical="top" wrapText="1"/>
    </xf>
    <xf numFmtId="0" fontId="42" fillId="2" borderId="6" xfId="2" applyFill="1" applyBorder="1" applyAlignment="1">
      <alignment horizontal="left" vertical="top" wrapText="1"/>
    </xf>
    <xf numFmtId="0" fontId="61" fillId="0" borderId="74" xfId="0" applyFont="1" applyBorder="1" applyAlignment="1">
      <alignment horizontal="left" vertical="center" wrapText="1"/>
    </xf>
    <xf numFmtId="0" fontId="61" fillId="0" borderId="62" xfId="0" applyFont="1" applyBorder="1" applyAlignment="1">
      <alignment horizontal="left" vertical="center" wrapText="1"/>
    </xf>
    <xf numFmtId="0" fontId="42" fillId="0" borderId="5" xfId="2" quotePrefix="1" applyBorder="1" applyAlignment="1">
      <alignment horizontal="left" vertical="center" wrapText="1"/>
    </xf>
    <xf numFmtId="0" fontId="42" fillId="0" borderId="0" xfId="2" quotePrefix="1" applyAlignment="1">
      <alignment horizontal="left" vertical="center" wrapText="1"/>
    </xf>
    <xf numFmtId="0" fontId="42" fillId="0" borderId="6" xfId="2" quotePrefix="1" applyBorder="1" applyAlignment="1">
      <alignment horizontal="left" vertical="center" wrapText="1"/>
    </xf>
    <xf numFmtId="0" fontId="42" fillId="0" borderId="40" xfId="2" quotePrefix="1" applyBorder="1" applyAlignment="1">
      <alignment horizontal="left" vertical="center" wrapText="1"/>
    </xf>
    <xf numFmtId="0" fontId="42" fillId="0" borderId="41" xfId="2" quotePrefix="1" applyBorder="1" applyAlignment="1">
      <alignment horizontal="left" vertical="center" wrapText="1"/>
    </xf>
    <xf numFmtId="0" fontId="42" fillId="0" borderId="42" xfId="2" quotePrefix="1" applyBorder="1" applyAlignment="1">
      <alignment horizontal="left" vertical="center" wrapText="1"/>
    </xf>
    <xf numFmtId="0" fontId="65" fillId="2" borderId="37" xfId="2" quotePrefix="1" applyFont="1" applyFill="1" applyBorder="1" applyAlignment="1">
      <alignment horizontal="left" vertical="top" wrapText="1"/>
    </xf>
    <xf numFmtId="0" fontId="65" fillId="2" borderId="38" xfId="2" quotePrefix="1" applyFont="1" applyFill="1" applyBorder="1" applyAlignment="1">
      <alignment horizontal="left" vertical="top" wrapText="1"/>
    </xf>
    <xf numFmtId="0" fontId="61" fillId="2" borderId="38" xfId="2" quotePrefix="1" applyFont="1" applyFill="1" applyBorder="1" applyAlignment="1">
      <alignment horizontal="left" vertical="top" wrapText="1"/>
    </xf>
    <xf numFmtId="0" fontId="61" fillId="2" borderId="39" xfId="2" quotePrefix="1" applyFont="1" applyFill="1" applyBorder="1" applyAlignment="1">
      <alignment horizontal="left" vertical="top" wrapText="1"/>
    </xf>
    <xf numFmtId="0" fontId="42" fillId="0" borderId="5" xfId="2" quotePrefix="1" applyBorder="1" applyAlignment="1">
      <alignment horizontal="left" vertical="top" wrapText="1"/>
    </xf>
    <xf numFmtId="0" fontId="42" fillId="0" borderId="0" xfId="2" quotePrefix="1" applyAlignment="1">
      <alignment horizontal="left" vertical="top" wrapText="1"/>
    </xf>
    <xf numFmtId="0" fontId="42" fillId="0" borderId="6" xfId="2" quotePrefix="1" applyBorder="1" applyAlignment="1">
      <alignment horizontal="left" vertical="top" wrapText="1"/>
    </xf>
    <xf numFmtId="0" fontId="64" fillId="18" borderId="67" xfId="3" applyFont="1" applyFill="1" applyBorder="1" applyAlignment="1">
      <alignment horizontal="left" vertical="center" wrapText="1"/>
    </xf>
    <xf numFmtId="0" fontId="42" fillId="2" borderId="40" xfId="2" quotePrefix="1" applyFill="1" applyBorder="1" applyAlignment="1">
      <alignment horizontal="justify" vertical="center" wrapText="1"/>
    </xf>
    <xf numFmtId="0" fontId="42" fillId="2" borderId="41" xfId="2" quotePrefix="1" applyFill="1" applyBorder="1" applyAlignment="1">
      <alignment horizontal="justify" vertical="center" wrapText="1"/>
    </xf>
    <xf numFmtId="0" fontId="42" fillId="2" borderId="42" xfId="2" quotePrefix="1" applyFill="1" applyBorder="1" applyAlignment="1">
      <alignment horizontal="justify" vertical="center" wrapText="1"/>
    </xf>
    <xf numFmtId="0" fontId="64" fillId="18" borderId="67" xfId="2" applyFont="1" applyFill="1" applyBorder="1" applyAlignment="1">
      <alignment horizontal="left" vertical="center" wrapText="1"/>
    </xf>
    <xf numFmtId="0" fontId="64" fillId="18" borderId="68" xfId="2" applyFont="1" applyFill="1" applyBorder="1" applyAlignment="1">
      <alignment horizontal="left" vertical="center" wrapText="1"/>
    </xf>
    <xf numFmtId="0" fontId="61" fillId="2" borderId="71" xfId="0" applyFont="1" applyFill="1" applyBorder="1" applyAlignment="1">
      <alignment horizontal="left" vertical="center" wrapText="1"/>
    </xf>
    <xf numFmtId="0" fontId="55" fillId="0" borderId="57" xfId="7" applyFont="1" applyBorder="1" applyAlignment="1">
      <alignment horizontal="center" vertical="center" wrapText="1"/>
    </xf>
    <xf numFmtId="0" fontId="55" fillId="0" borderId="23" xfId="7" applyFont="1" applyBorder="1" applyAlignment="1">
      <alignment horizontal="center" vertical="center" wrapText="1"/>
    </xf>
    <xf numFmtId="0" fontId="55" fillId="0" borderId="56" xfId="7" applyFont="1" applyBorder="1" applyAlignment="1">
      <alignment horizontal="center" vertical="center" wrapText="1"/>
    </xf>
    <xf numFmtId="0" fontId="50" fillId="15" borderId="21" xfId="7" applyFont="1" applyFill="1" applyBorder="1" applyAlignment="1" applyProtection="1">
      <alignment horizontal="center" vertical="center"/>
      <protection locked="0"/>
    </xf>
    <xf numFmtId="0" fontId="50" fillId="15" borderId="22" xfId="7" applyFont="1" applyFill="1" applyBorder="1" applyAlignment="1" applyProtection="1">
      <alignment horizontal="center" vertical="center"/>
      <protection locked="0"/>
    </xf>
    <xf numFmtId="0" fontId="50" fillId="15" borderId="33" xfId="7" applyFont="1" applyFill="1" applyBorder="1" applyAlignment="1" applyProtection="1">
      <alignment horizontal="center" vertical="center"/>
      <protection locked="0"/>
    </xf>
    <xf numFmtId="0" fontId="55" fillId="0" borderId="48" xfId="7" applyFont="1" applyBorder="1" applyAlignment="1">
      <alignment horizontal="center" vertical="center" wrapText="1"/>
    </xf>
    <xf numFmtId="0" fontId="55" fillId="0" borderId="25" xfId="7" applyFont="1" applyBorder="1" applyAlignment="1">
      <alignment horizontal="center" vertical="center" wrapText="1"/>
    </xf>
    <xf numFmtId="0" fontId="55" fillId="0" borderId="51" xfId="7" applyFont="1" applyBorder="1" applyAlignment="1">
      <alignment horizontal="center" vertical="center" wrapText="1"/>
    </xf>
    <xf numFmtId="0" fontId="55" fillId="0" borderId="54" xfId="7" applyFont="1" applyBorder="1" applyAlignment="1">
      <alignment horizontal="center" vertical="center" wrapText="1"/>
    </xf>
    <xf numFmtId="0" fontId="54" fillId="15" borderId="3" xfId="7" applyFont="1" applyFill="1" applyBorder="1" applyAlignment="1">
      <alignment horizontal="center" vertical="center"/>
    </xf>
    <xf numFmtId="0" fontId="54" fillId="15" borderId="10" xfId="7" applyFont="1" applyFill="1" applyBorder="1" applyAlignment="1">
      <alignment horizontal="center" vertical="center"/>
    </xf>
    <xf numFmtId="0" fontId="54" fillId="15" borderId="4" xfId="7" applyFont="1" applyFill="1" applyBorder="1" applyAlignment="1">
      <alignment horizontal="center" vertical="center"/>
    </xf>
    <xf numFmtId="0" fontId="53" fillId="0" borderId="51" xfId="7" applyFont="1" applyBorder="1" applyAlignment="1">
      <alignment horizontal="center" vertical="center" wrapText="1"/>
    </xf>
    <xf numFmtId="0" fontId="53" fillId="0" borderId="23" xfId="7" applyFont="1" applyBorder="1" applyAlignment="1">
      <alignment horizontal="center" vertical="center" wrapText="1"/>
    </xf>
    <xf numFmtId="0" fontId="53" fillId="0" borderId="25" xfId="7" applyFont="1" applyBorder="1" applyAlignment="1">
      <alignment horizontal="center" vertical="center" wrapText="1"/>
    </xf>
    <xf numFmtId="0" fontId="53" fillId="0" borderId="59" xfId="7" applyFont="1" applyBorder="1" applyAlignment="1">
      <alignment horizontal="center" vertical="center" wrapText="1"/>
    </xf>
    <xf numFmtId="0" fontId="53" fillId="0" borderId="61" xfId="7" applyFont="1" applyBorder="1" applyAlignment="1">
      <alignment horizontal="center" vertical="center" wrapText="1"/>
    </xf>
    <xf numFmtId="0" fontId="53" fillId="0" borderId="63" xfId="7" applyFont="1" applyBorder="1" applyAlignment="1">
      <alignment horizontal="center" vertical="center" wrapText="1"/>
    </xf>
    <xf numFmtId="0" fontId="56" fillId="0" borderId="3" xfId="8" applyFont="1" applyBorder="1" applyAlignment="1">
      <alignment horizontal="center" vertical="center"/>
    </xf>
    <xf numFmtId="0" fontId="56" fillId="0" borderId="10" xfId="8" applyFont="1" applyBorder="1" applyAlignment="1">
      <alignment horizontal="center" vertical="center"/>
    </xf>
    <xf numFmtId="0" fontId="56" fillId="0" borderId="4" xfId="8" applyFont="1" applyBorder="1" applyAlignment="1">
      <alignment horizontal="center" vertical="center"/>
    </xf>
    <xf numFmtId="0" fontId="56" fillId="0" borderId="40" xfId="8" applyFont="1" applyBorder="1" applyAlignment="1">
      <alignment horizontal="center" vertical="center"/>
    </xf>
    <xf numFmtId="0" fontId="56" fillId="0" borderId="41" xfId="8" applyFont="1" applyBorder="1" applyAlignment="1">
      <alignment horizontal="center" vertical="center"/>
    </xf>
    <xf numFmtId="0" fontId="56" fillId="0" borderId="42" xfId="8" applyFont="1" applyBorder="1" applyAlignment="1">
      <alignment horizontal="center" vertical="center"/>
    </xf>
    <xf numFmtId="0" fontId="56" fillId="0" borderId="5" xfId="8" applyFont="1" applyBorder="1" applyAlignment="1">
      <alignment horizontal="justify" vertical="center" wrapText="1"/>
    </xf>
    <xf numFmtId="0" fontId="56" fillId="0" borderId="0" xfId="8" applyFont="1" applyAlignment="1">
      <alignment horizontal="justify" vertical="center" wrapText="1"/>
    </xf>
    <xf numFmtId="0" fontId="56" fillId="0" borderId="6" xfId="8" applyFont="1" applyBorder="1" applyAlignment="1">
      <alignment horizontal="justify" vertical="center" wrapText="1"/>
    </xf>
    <xf numFmtId="14" fontId="42" fillId="0" borderId="3" xfId="8" applyNumberFormat="1" applyFont="1" applyBorder="1" applyAlignment="1">
      <alignment horizontal="center" vertical="center"/>
    </xf>
    <xf numFmtId="14" fontId="42" fillId="0" borderId="10" xfId="8" applyNumberFormat="1" applyFont="1" applyBorder="1" applyAlignment="1">
      <alignment horizontal="center" vertical="center"/>
    </xf>
    <xf numFmtId="14" fontId="42" fillId="0" borderId="4" xfId="8" applyNumberFormat="1" applyFont="1" applyBorder="1" applyAlignment="1">
      <alignment horizontal="center" vertical="center"/>
    </xf>
    <xf numFmtId="14" fontId="42" fillId="0" borderId="5" xfId="8" applyNumberFormat="1" applyFont="1" applyBorder="1" applyAlignment="1">
      <alignment horizontal="center" vertical="center"/>
    </xf>
    <xf numFmtId="14" fontId="42" fillId="0" borderId="0" xfId="8" applyNumberFormat="1" applyFont="1" applyAlignment="1">
      <alignment horizontal="center" vertical="center"/>
    </xf>
    <xf numFmtId="14" fontId="42" fillId="0" borderId="6" xfId="8" applyNumberFormat="1" applyFont="1" applyBorder="1" applyAlignment="1">
      <alignment horizontal="center" vertical="center"/>
    </xf>
    <xf numFmtId="0" fontId="42" fillId="0" borderId="3" xfId="8" applyFont="1" applyBorder="1" applyAlignment="1">
      <alignment horizontal="center" vertical="center"/>
    </xf>
    <xf numFmtId="0" fontId="42" fillId="0" borderId="10" xfId="8" applyFont="1" applyBorder="1" applyAlignment="1">
      <alignment horizontal="center" vertical="center"/>
    </xf>
    <xf numFmtId="0" fontId="42" fillId="0" borderId="4" xfId="8" applyFont="1" applyBorder="1" applyAlignment="1">
      <alignment horizontal="center" vertical="center"/>
    </xf>
    <xf numFmtId="0" fontId="42" fillId="0" borderId="5" xfId="8" applyFont="1" applyBorder="1" applyAlignment="1">
      <alignment horizontal="center" vertical="center"/>
    </xf>
    <xf numFmtId="0" fontId="42" fillId="0" borderId="0" xfId="8" applyFont="1" applyAlignment="1">
      <alignment horizontal="center" vertical="center"/>
    </xf>
    <xf numFmtId="0" fontId="42" fillId="0" borderId="6" xfId="8" applyFont="1" applyBorder="1" applyAlignment="1">
      <alignment horizontal="center" vertical="center"/>
    </xf>
    <xf numFmtId="0" fontId="70" fillId="17" borderId="88" xfId="8" applyFont="1" applyFill="1" applyBorder="1" applyAlignment="1">
      <alignment horizontal="center" vertical="center" wrapText="1"/>
    </xf>
    <xf numFmtId="0" fontId="70" fillId="17" borderId="75" xfId="8" applyFont="1" applyFill="1" applyBorder="1" applyAlignment="1">
      <alignment horizontal="center" vertical="center" wrapText="1"/>
    </xf>
    <xf numFmtId="0" fontId="70" fillId="17" borderId="87" xfId="8" applyFont="1" applyFill="1" applyBorder="1" applyAlignment="1">
      <alignment horizontal="center" vertical="center" wrapText="1"/>
    </xf>
    <xf numFmtId="0" fontId="71" fillId="17" borderId="88" xfId="8" applyFont="1" applyFill="1" applyBorder="1" applyAlignment="1">
      <alignment horizontal="center" vertical="center" wrapText="1"/>
    </xf>
    <xf numFmtId="0" fontId="71" fillId="17" borderId="75" xfId="8" applyFont="1" applyFill="1" applyBorder="1" applyAlignment="1">
      <alignment horizontal="center" vertical="center" wrapText="1"/>
    </xf>
    <xf numFmtId="0" fontId="71" fillId="17" borderId="87" xfId="8" applyFont="1" applyFill="1" applyBorder="1" applyAlignment="1">
      <alignment horizontal="center" vertical="center" wrapText="1"/>
    </xf>
    <xf numFmtId="0" fontId="77" fillId="0" borderId="89" xfId="8" applyFont="1" applyBorder="1" applyAlignment="1">
      <alignment horizontal="left" vertical="center"/>
    </xf>
    <xf numFmtId="0" fontId="77" fillId="0" borderId="41" xfId="8" applyFont="1" applyBorder="1" applyAlignment="1">
      <alignment horizontal="left" vertical="center"/>
    </xf>
    <xf numFmtId="0" fontId="77" fillId="0" borderId="86" xfId="8" applyFont="1" applyBorder="1" applyAlignment="1">
      <alignment horizontal="left" vertical="center"/>
    </xf>
    <xf numFmtId="0" fontId="51" fillId="0" borderId="19" xfId="8" applyFont="1" applyBorder="1" applyAlignment="1">
      <alignment horizontal="left" vertical="center"/>
    </xf>
    <xf numFmtId="0" fontId="42" fillId="0" borderId="19" xfId="8" applyFont="1" applyBorder="1" applyAlignment="1">
      <alignment horizontal="left" vertical="center"/>
    </xf>
    <xf numFmtId="0" fontId="42" fillId="0" borderId="74" xfId="8" applyFont="1" applyBorder="1" applyAlignment="1">
      <alignment horizontal="right" vertical="center"/>
    </xf>
    <xf numFmtId="0" fontId="42" fillId="0" borderId="75" xfId="8" applyFont="1" applyBorder="1" applyAlignment="1">
      <alignment horizontal="right" vertical="center"/>
    </xf>
    <xf numFmtId="0" fontId="42" fillId="0" borderId="62" xfId="8" applyFont="1" applyBorder="1" applyAlignment="1">
      <alignment horizontal="right" vertical="center"/>
    </xf>
    <xf numFmtId="0" fontId="64" fillId="17" borderId="90" xfId="8" applyFont="1" applyFill="1" applyBorder="1" applyAlignment="1">
      <alignment horizontal="center" vertical="center"/>
    </xf>
    <xf numFmtId="0" fontId="64" fillId="17" borderId="91" xfId="8" applyFont="1" applyFill="1" applyBorder="1" applyAlignment="1">
      <alignment horizontal="center" vertical="center"/>
    </xf>
    <xf numFmtId="0" fontId="64" fillId="18" borderId="21" xfId="8" applyFont="1" applyFill="1" applyBorder="1" applyAlignment="1">
      <alignment horizontal="center" vertical="center" wrapText="1"/>
    </xf>
    <xf numFmtId="0" fontId="64" fillId="18" borderId="22" xfId="8" applyFont="1" applyFill="1" applyBorder="1" applyAlignment="1">
      <alignment horizontal="center" vertical="center" wrapText="1"/>
    </xf>
    <xf numFmtId="0" fontId="64" fillId="18" borderId="33" xfId="8" applyFont="1" applyFill="1" applyBorder="1" applyAlignment="1">
      <alignment horizontal="center" vertical="center" wrapText="1"/>
    </xf>
    <xf numFmtId="0" fontId="64" fillId="18" borderId="21" xfId="8" applyFont="1" applyFill="1" applyBorder="1" applyAlignment="1" applyProtection="1">
      <alignment horizontal="center" vertical="center" wrapText="1"/>
      <protection locked="0"/>
    </xf>
    <xf numFmtId="0" fontId="64" fillId="18" borderId="22" xfId="8" applyFont="1" applyFill="1" applyBorder="1" applyAlignment="1" applyProtection="1">
      <alignment horizontal="center" vertical="center" wrapText="1"/>
      <protection locked="0"/>
    </xf>
    <xf numFmtId="0" fontId="64" fillId="18" borderId="33" xfId="8" applyFont="1" applyFill="1" applyBorder="1" applyAlignment="1" applyProtection="1">
      <alignment horizontal="center" vertical="center" wrapText="1"/>
      <protection locked="0"/>
    </xf>
    <xf numFmtId="0" fontId="54" fillId="23" borderId="55" xfId="8" applyFont="1" applyFill="1" applyBorder="1" applyAlignment="1">
      <alignment horizontal="center" vertical="center" textRotation="90" wrapText="1"/>
    </xf>
    <xf numFmtId="0" fontId="54" fillId="23" borderId="85" xfId="8" applyFont="1" applyFill="1" applyBorder="1" applyAlignment="1">
      <alignment horizontal="center" vertical="center" textRotation="90" wrapText="1"/>
    </xf>
    <xf numFmtId="0" fontId="70" fillId="18" borderId="84" xfId="8" applyFont="1" applyFill="1" applyBorder="1" applyAlignment="1">
      <alignment horizontal="center" vertical="center" wrapText="1"/>
    </xf>
    <xf numFmtId="0" fontId="70" fillId="18" borderId="64" xfId="8" applyFont="1" applyFill="1" applyBorder="1" applyAlignment="1">
      <alignment horizontal="center" vertical="center" wrapText="1"/>
    </xf>
    <xf numFmtId="0" fontId="71" fillId="17" borderId="40" xfId="8" applyFont="1" applyFill="1" applyBorder="1" applyAlignment="1">
      <alignment horizontal="center" vertical="center" wrapText="1"/>
    </xf>
    <xf numFmtId="0" fontId="71" fillId="17" borderId="41" xfId="8" applyFont="1" applyFill="1" applyBorder="1" applyAlignment="1">
      <alignment horizontal="center" vertical="center" wrapText="1"/>
    </xf>
    <xf numFmtId="0" fontId="54" fillId="22" borderId="73" xfId="8" applyFont="1" applyFill="1" applyBorder="1" applyAlignment="1">
      <alignment horizontal="center" vertical="center" textRotation="90" wrapText="1"/>
    </xf>
    <xf numFmtId="0" fontId="54" fillId="22" borderId="65" xfId="8" applyFont="1" applyFill="1" applyBorder="1" applyAlignment="1">
      <alignment horizontal="center" vertical="center" textRotation="90" wrapText="1"/>
    </xf>
    <xf numFmtId="0" fontId="54" fillId="23" borderId="73" xfId="8" applyFont="1" applyFill="1" applyBorder="1" applyAlignment="1">
      <alignment horizontal="center" vertical="center" textRotation="90" wrapText="1"/>
    </xf>
    <xf numFmtId="0" fontId="54" fillId="23" borderId="65" xfId="8" applyFont="1" applyFill="1" applyBorder="1" applyAlignment="1">
      <alignment horizontal="center" vertical="center" textRotation="90" wrapText="1"/>
    </xf>
    <xf numFmtId="0" fontId="54" fillId="20" borderId="73" xfId="8" applyFont="1" applyFill="1" applyBorder="1" applyAlignment="1">
      <alignment horizontal="center" vertical="center" textRotation="90" wrapText="1"/>
    </xf>
    <xf numFmtId="0" fontId="54" fillId="20" borderId="65" xfId="8" applyFont="1" applyFill="1" applyBorder="1" applyAlignment="1">
      <alignment horizontal="center" vertical="center" textRotation="90" wrapText="1"/>
    </xf>
    <xf numFmtId="0" fontId="54" fillId="21" borderId="73" xfId="8" applyFont="1" applyFill="1" applyBorder="1" applyAlignment="1">
      <alignment horizontal="center" vertical="center" textRotation="90" wrapText="1"/>
    </xf>
    <xf numFmtId="0" fontId="54" fillId="21" borderId="65" xfId="8" applyFont="1" applyFill="1" applyBorder="1" applyAlignment="1">
      <alignment horizontal="center" vertical="center" textRotation="90" wrapText="1"/>
    </xf>
    <xf numFmtId="0" fontId="69" fillId="17" borderId="3" xfId="8" applyFont="1" applyFill="1" applyBorder="1" applyAlignment="1">
      <alignment horizontal="center" vertical="center" wrapText="1"/>
    </xf>
    <xf numFmtId="0" fontId="69" fillId="17" borderId="10" xfId="8" applyFont="1" applyFill="1" applyBorder="1" applyAlignment="1">
      <alignment horizontal="center" vertical="center" wrapText="1"/>
    </xf>
    <xf numFmtId="0" fontId="69" fillId="17" borderId="4" xfId="8" applyFont="1" applyFill="1" applyBorder="1" applyAlignment="1">
      <alignment horizontal="center" vertical="center" wrapText="1"/>
    </xf>
    <xf numFmtId="0" fontId="69" fillId="17" borderId="5" xfId="8" applyFont="1" applyFill="1" applyBorder="1" applyAlignment="1">
      <alignment horizontal="center" vertical="center" wrapText="1"/>
    </xf>
    <xf numFmtId="0" fontId="69" fillId="17" borderId="0" xfId="8" applyFont="1" applyFill="1" applyAlignment="1">
      <alignment horizontal="center" vertical="center" wrapText="1"/>
    </xf>
    <xf numFmtId="0" fontId="69" fillId="17" borderId="6" xfId="8" applyFont="1" applyFill="1" applyBorder="1" applyAlignment="1">
      <alignment horizontal="center" vertical="center" wrapText="1"/>
    </xf>
    <xf numFmtId="0" fontId="69" fillId="17" borderId="21" xfId="8" applyFont="1" applyFill="1" applyBorder="1" applyAlignment="1">
      <alignment horizontal="center" vertical="center" wrapText="1"/>
    </xf>
    <xf numFmtId="0" fontId="69" fillId="17" borderId="22" xfId="8" applyFont="1" applyFill="1" applyBorder="1" applyAlignment="1">
      <alignment horizontal="center" vertical="center"/>
    </xf>
    <xf numFmtId="0" fontId="69" fillId="17" borderId="33" xfId="8" applyFont="1" applyFill="1" applyBorder="1" applyAlignment="1">
      <alignment horizontal="center" vertical="center"/>
    </xf>
    <xf numFmtId="0" fontId="68" fillId="0" borderId="3" xfId="8" applyFont="1" applyBorder="1" applyAlignment="1">
      <alignment horizontal="center"/>
    </xf>
    <xf numFmtId="0" fontId="68" fillId="0" borderId="10" xfId="8" applyFont="1" applyBorder="1" applyAlignment="1">
      <alignment horizontal="center"/>
    </xf>
    <xf numFmtId="0" fontId="68" fillId="0" borderId="4" xfId="8" applyFont="1" applyBorder="1" applyAlignment="1">
      <alignment horizontal="center"/>
    </xf>
    <xf numFmtId="0" fontId="68" fillId="0" borderId="5" xfId="8" applyFont="1" applyBorder="1" applyAlignment="1">
      <alignment horizontal="center"/>
    </xf>
    <xf numFmtId="0" fontId="68" fillId="0" borderId="0" xfId="8" applyFont="1" applyAlignment="1">
      <alignment horizontal="center"/>
    </xf>
    <xf numFmtId="0" fontId="68" fillId="0" borderId="6" xfId="8" applyFont="1" applyBorder="1" applyAlignment="1">
      <alignment horizontal="center"/>
    </xf>
    <xf numFmtId="0" fontId="68" fillId="0" borderId="7" xfId="8" applyFont="1" applyBorder="1" applyAlignment="1">
      <alignment horizontal="center"/>
    </xf>
    <xf numFmtId="0" fontId="68" fillId="0" borderId="9" xfId="8" applyFont="1" applyBorder="1" applyAlignment="1">
      <alignment horizontal="center"/>
    </xf>
    <xf numFmtId="0" fontId="68" fillId="0" borderId="8" xfId="8" applyFont="1" applyBorder="1" applyAlignment="1">
      <alignment horizontal="center"/>
    </xf>
    <xf numFmtId="0" fontId="51" fillId="2" borderId="83" xfId="8" applyFont="1" applyFill="1" applyBorder="1" applyAlignment="1">
      <alignment horizontal="center" vertical="center"/>
    </xf>
    <xf numFmtId="0" fontId="53" fillId="2" borderId="21" xfId="8" applyFont="1" applyFill="1" applyBorder="1" applyAlignment="1">
      <alignment horizontal="center" vertical="center"/>
    </xf>
    <xf numFmtId="0" fontId="53" fillId="2" borderId="22" xfId="8" applyFont="1" applyFill="1" applyBorder="1" applyAlignment="1">
      <alignment horizontal="center" vertical="center"/>
    </xf>
    <xf numFmtId="0" fontId="53" fillId="2" borderId="33" xfId="8" applyFont="1" applyFill="1" applyBorder="1" applyAlignment="1">
      <alignment horizontal="center" vertical="center"/>
    </xf>
    <xf numFmtId="0" fontId="68" fillId="0" borderId="21" xfId="8" applyFont="1" applyBorder="1" applyAlignment="1">
      <alignment horizontal="center"/>
    </xf>
    <xf numFmtId="0" fontId="68" fillId="0" borderId="22" xfId="8" applyFont="1" applyBorder="1" applyAlignment="1">
      <alignment horizontal="center"/>
    </xf>
    <xf numFmtId="0" fontId="68" fillId="0" borderId="33" xfId="8" applyFont="1" applyBorder="1" applyAlignment="1">
      <alignment horizontal="center"/>
    </xf>
    <xf numFmtId="0" fontId="54" fillId="19" borderId="54" xfId="8" applyFont="1" applyFill="1" applyBorder="1" applyAlignment="1">
      <alignment horizontal="center" vertical="center" textRotation="90" wrapText="1"/>
    </xf>
    <xf numFmtId="0" fontId="54" fillId="19" borderId="63" xfId="8" applyFont="1" applyFill="1" applyBorder="1" applyAlignment="1">
      <alignment horizontal="center" vertical="center" textRotation="90" wrapText="1"/>
    </xf>
    <xf numFmtId="0" fontId="54" fillId="19" borderId="73" xfId="8" applyFont="1" applyFill="1" applyBorder="1" applyAlignment="1">
      <alignment horizontal="center" vertical="center" textRotation="90" wrapText="1"/>
    </xf>
    <xf numFmtId="0" fontId="54" fillId="19" borderId="65" xfId="8" applyFont="1" applyFill="1" applyBorder="1" applyAlignment="1">
      <alignment horizontal="center" vertical="center" textRotation="90" wrapText="1"/>
    </xf>
    <xf numFmtId="0" fontId="53" fillId="0" borderId="82" xfId="8" applyFont="1" applyBorder="1" applyAlignment="1">
      <alignment horizontal="center" vertical="center" wrapText="1"/>
    </xf>
    <xf numFmtId="0" fontId="54" fillId="19" borderId="28" xfId="8" applyFont="1" applyFill="1" applyBorder="1" applyAlignment="1">
      <alignment horizontal="center" vertical="center" wrapText="1"/>
    </xf>
    <xf numFmtId="0" fontId="54" fillId="19" borderId="20" xfId="8" applyFont="1" applyFill="1" applyBorder="1" applyAlignment="1">
      <alignment horizontal="center" vertical="center" wrapText="1"/>
    </xf>
    <xf numFmtId="0" fontId="54" fillId="19" borderId="23" xfId="8" applyFont="1" applyFill="1" applyBorder="1" applyAlignment="1">
      <alignment horizontal="center" vertical="center" wrapText="1"/>
    </xf>
    <xf numFmtId="0" fontId="54" fillId="19" borderId="19" xfId="8" applyFont="1" applyFill="1" applyBorder="1" applyAlignment="1">
      <alignment horizontal="center" vertical="center" wrapText="1"/>
    </xf>
    <xf numFmtId="0" fontId="54" fillId="20" borderId="20" xfId="8" applyFont="1" applyFill="1" applyBorder="1" applyAlignment="1">
      <alignment horizontal="center" vertical="center" wrapText="1"/>
    </xf>
    <xf numFmtId="0" fontId="54" fillId="20" borderId="19" xfId="8" applyFont="1" applyFill="1" applyBorder="1" applyAlignment="1">
      <alignment horizontal="center" vertical="center" wrapText="1"/>
    </xf>
    <xf numFmtId="0" fontId="54" fillId="21" borderId="20" xfId="8" applyFont="1" applyFill="1" applyBorder="1" applyAlignment="1">
      <alignment horizontal="center" vertical="center" wrapText="1"/>
    </xf>
    <xf numFmtId="0" fontId="54" fillId="21" borderId="19" xfId="8" applyFont="1" applyFill="1" applyBorder="1" applyAlignment="1">
      <alignment horizontal="center" vertical="center" wrapText="1"/>
    </xf>
    <xf numFmtId="0" fontId="54" fillId="22" borderId="20" xfId="8" applyFont="1" applyFill="1" applyBorder="1" applyAlignment="1">
      <alignment horizontal="center" vertical="center" wrapText="1"/>
    </xf>
    <xf numFmtId="0" fontId="54" fillId="22" borderId="19" xfId="8" applyFont="1" applyFill="1" applyBorder="1" applyAlignment="1">
      <alignment horizontal="center" vertical="center" wrapText="1"/>
    </xf>
    <xf numFmtId="0" fontId="54" fillId="23" borderId="20" xfId="8" applyFont="1" applyFill="1" applyBorder="1" applyAlignment="1">
      <alignment horizontal="center" vertical="center" wrapText="1"/>
    </xf>
    <xf numFmtId="0" fontId="54" fillId="23" borderId="29" xfId="8" applyFont="1" applyFill="1" applyBorder="1" applyAlignment="1">
      <alignment horizontal="center" vertical="center" wrapText="1"/>
    </xf>
    <xf numFmtId="0" fontId="54" fillId="23" borderId="19" xfId="8" applyFont="1" applyFill="1" applyBorder="1" applyAlignment="1">
      <alignment horizontal="center" vertical="center" wrapText="1"/>
    </xf>
    <xf numFmtId="0" fontId="54" fillId="23" borderId="24" xfId="8" applyFont="1" applyFill="1" applyBorder="1" applyAlignment="1">
      <alignment horizontal="center" vertical="center" wrapText="1"/>
    </xf>
    <xf numFmtId="0" fontId="14" fillId="9" borderId="0" xfId="0" applyFont="1" applyFill="1" applyAlignment="1">
      <alignment horizontal="center" vertical="center" textRotation="90" wrapText="1" readingOrder="1"/>
    </xf>
    <xf numFmtId="0" fontId="14" fillId="9" borderId="6" xfId="0" applyFont="1" applyFill="1" applyBorder="1" applyAlignment="1">
      <alignment horizontal="center" vertical="center" textRotation="90" wrapText="1" readingOrder="1"/>
    </xf>
    <xf numFmtId="0" fontId="17" fillId="11" borderId="11" xfId="0" applyFont="1" applyFill="1" applyBorder="1" applyAlignment="1">
      <alignment horizontal="center" vertical="center" wrapText="1" readingOrder="1"/>
    </xf>
    <xf numFmtId="0" fontId="17" fillId="11" borderId="12" xfId="0" applyFont="1" applyFill="1" applyBorder="1" applyAlignment="1">
      <alignment horizontal="center" vertical="center" wrapText="1" readingOrder="1"/>
    </xf>
    <xf numFmtId="0" fontId="17" fillId="11" borderId="13" xfId="0" applyFont="1" applyFill="1" applyBorder="1" applyAlignment="1">
      <alignment horizontal="center" vertical="center" wrapText="1" readingOrder="1"/>
    </xf>
    <xf numFmtId="0" fontId="17" fillId="11" borderId="14" xfId="0" applyFont="1" applyFill="1" applyBorder="1" applyAlignment="1">
      <alignment horizontal="center" vertical="center" wrapText="1" readingOrder="1"/>
    </xf>
    <xf numFmtId="0" fontId="17" fillId="11" borderId="0" xfId="0" applyFont="1" applyFill="1" applyAlignment="1">
      <alignment horizontal="center" vertical="center" wrapText="1" readingOrder="1"/>
    </xf>
    <xf numFmtId="0" fontId="17" fillId="11" borderId="15" xfId="0" applyFont="1" applyFill="1" applyBorder="1" applyAlignment="1">
      <alignment horizontal="center" vertical="center" wrapText="1" readingOrder="1"/>
    </xf>
    <xf numFmtId="0" fontId="17" fillId="11" borderId="16" xfId="0" applyFont="1" applyFill="1" applyBorder="1" applyAlignment="1">
      <alignment horizontal="center" vertical="center" wrapText="1" readingOrder="1"/>
    </xf>
    <xf numFmtId="0" fontId="17" fillId="11" borderId="17" xfId="0" applyFont="1" applyFill="1" applyBorder="1" applyAlignment="1">
      <alignment horizontal="center" vertical="center" wrapText="1" readingOrder="1"/>
    </xf>
    <xf numFmtId="0" fontId="17" fillId="11" borderId="18" xfId="0" applyFont="1" applyFill="1" applyBorder="1" applyAlignment="1">
      <alignment horizontal="center" vertical="center" wrapText="1" readingOrder="1"/>
    </xf>
    <xf numFmtId="0" fontId="17" fillId="10" borderId="11" xfId="0" applyFont="1" applyFill="1" applyBorder="1" applyAlignment="1">
      <alignment horizontal="center" vertical="center" wrapText="1" readingOrder="1"/>
    </xf>
    <xf numFmtId="0" fontId="17" fillId="10" borderId="12" xfId="0" applyFont="1" applyFill="1" applyBorder="1" applyAlignment="1">
      <alignment horizontal="center" vertical="center" wrapText="1" readingOrder="1"/>
    </xf>
    <xf numFmtId="0" fontId="17" fillId="10" borderId="13" xfId="0" applyFont="1" applyFill="1" applyBorder="1" applyAlignment="1">
      <alignment horizontal="center" vertical="center" wrapText="1" readingOrder="1"/>
    </xf>
    <xf numFmtId="0" fontId="17" fillId="10" borderId="14" xfId="0" applyFont="1" applyFill="1" applyBorder="1" applyAlignment="1">
      <alignment horizontal="center" vertical="center" wrapText="1" readingOrder="1"/>
    </xf>
    <xf numFmtId="0" fontId="17" fillId="10" borderId="0" xfId="0" applyFont="1" applyFill="1" applyAlignment="1">
      <alignment horizontal="center" vertical="center" wrapText="1" readingOrder="1"/>
    </xf>
    <xf numFmtId="0" fontId="17" fillId="10" borderId="15" xfId="0" applyFont="1" applyFill="1" applyBorder="1" applyAlignment="1">
      <alignment horizontal="center" vertical="center" wrapText="1" readingOrder="1"/>
    </xf>
    <xf numFmtId="0" fontId="17" fillId="10" borderId="16" xfId="0" applyFont="1" applyFill="1" applyBorder="1" applyAlignment="1">
      <alignment horizontal="center" vertical="center" wrapText="1" readingOrder="1"/>
    </xf>
    <xf numFmtId="0" fontId="17" fillId="10" borderId="17" xfId="0" applyFont="1" applyFill="1" applyBorder="1" applyAlignment="1">
      <alignment horizontal="center" vertical="center" wrapText="1" readingOrder="1"/>
    </xf>
    <xf numFmtId="0" fontId="17" fillId="10" borderId="18" xfId="0" applyFont="1" applyFill="1" applyBorder="1" applyAlignment="1">
      <alignment horizontal="center" vertical="center" wrapText="1" readingOrder="1"/>
    </xf>
    <xf numFmtId="0" fontId="17" fillId="12" borderId="11" xfId="0" applyFont="1" applyFill="1" applyBorder="1" applyAlignment="1">
      <alignment horizontal="center" vertical="center" wrapText="1" readingOrder="1"/>
    </xf>
    <xf numFmtId="0" fontId="17" fillId="12" borderId="12" xfId="0" applyFont="1" applyFill="1" applyBorder="1" applyAlignment="1">
      <alignment horizontal="center" vertical="center" wrapText="1" readingOrder="1"/>
    </xf>
    <xf numFmtId="0" fontId="17" fillId="12" borderId="13" xfId="0" applyFont="1" applyFill="1" applyBorder="1" applyAlignment="1">
      <alignment horizontal="center" vertical="center" wrapText="1" readingOrder="1"/>
    </xf>
    <xf numFmtId="0" fontId="17" fillId="12" borderId="14" xfId="0" applyFont="1" applyFill="1" applyBorder="1" applyAlignment="1">
      <alignment horizontal="center" vertical="center" wrapText="1" readingOrder="1"/>
    </xf>
    <xf numFmtId="0" fontId="17" fillId="12" borderId="0" xfId="0" applyFont="1" applyFill="1" applyAlignment="1">
      <alignment horizontal="center" vertical="center" wrapText="1" readingOrder="1"/>
    </xf>
    <xf numFmtId="0" fontId="17" fillId="12" borderId="15" xfId="0" applyFont="1" applyFill="1" applyBorder="1" applyAlignment="1">
      <alignment horizontal="center" vertical="center" wrapText="1" readingOrder="1"/>
    </xf>
    <xf numFmtId="0" fontId="17" fillId="12" borderId="16" xfId="0" applyFont="1" applyFill="1" applyBorder="1" applyAlignment="1">
      <alignment horizontal="center" vertical="center" wrapText="1" readingOrder="1"/>
    </xf>
    <xf numFmtId="0" fontId="17" fillId="12" borderId="17" xfId="0" applyFont="1" applyFill="1" applyBorder="1" applyAlignment="1">
      <alignment horizontal="center" vertical="center" wrapText="1" readingOrder="1"/>
    </xf>
    <xf numFmtId="0" fontId="17" fillId="12" borderId="18" xfId="0" applyFont="1" applyFill="1" applyBorder="1" applyAlignment="1">
      <alignment horizontal="center" vertical="center" wrapText="1" readingOrder="1"/>
    </xf>
    <xf numFmtId="0" fontId="17" fillId="4" borderId="11" xfId="0" applyFont="1" applyFill="1" applyBorder="1" applyAlignment="1">
      <alignment horizontal="center" vertical="center" wrapText="1" readingOrder="1"/>
    </xf>
    <xf numFmtId="0" fontId="17" fillId="4" borderId="12" xfId="0" applyFont="1" applyFill="1" applyBorder="1" applyAlignment="1">
      <alignment horizontal="center" vertical="center" wrapText="1" readingOrder="1"/>
    </xf>
    <xf numFmtId="0" fontId="17" fillId="4" borderId="13" xfId="0" applyFont="1" applyFill="1" applyBorder="1" applyAlignment="1">
      <alignment horizontal="center" vertical="center" wrapText="1" readingOrder="1"/>
    </xf>
    <xf numFmtId="0" fontId="17" fillId="4" borderId="14" xfId="0" applyFont="1" applyFill="1" applyBorder="1" applyAlignment="1">
      <alignment horizontal="center" vertical="center" wrapText="1" readingOrder="1"/>
    </xf>
    <xf numFmtId="0" fontId="17" fillId="4" borderId="0" xfId="0" applyFont="1" applyFill="1" applyAlignment="1">
      <alignment horizontal="center" vertical="center" wrapText="1" readingOrder="1"/>
    </xf>
    <xf numFmtId="0" fontId="17" fillId="4" borderId="15" xfId="0" applyFont="1" applyFill="1" applyBorder="1" applyAlignment="1">
      <alignment horizontal="center" vertical="center" wrapText="1" readingOrder="1"/>
    </xf>
    <xf numFmtId="0" fontId="17" fillId="4" borderId="16" xfId="0" applyFont="1" applyFill="1" applyBorder="1" applyAlignment="1">
      <alignment horizontal="center" vertical="center" wrapText="1" readingOrder="1"/>
    </xf>
    <xf numFmtId="0" fontId="17" fillId="4" borderId="17" xfId="0" applyFont="1" applyFill="1" applyBorder="1" applyAlignment="1">
      <alignment horizontal="center" vertical="center" wrapText="1" readingOrder="1"/>
    </xf>
    <xf numFmtId="0" fontId="17" fillId="4" borderId="18" xfId="0" applyFont="1" applyFill="1" applyBorder="1" applyAlignment="1">
      <alignment horizontal="center" vertical="center" wrapText="1" readingOrder="1"/>
    </xf>
    <xf numFmtId="0" fontId="13" fillId="0" borderId="3" xfId="0" applyFont="1" applyBorder="1" applyAlignment="1">
      <alignment horizontal="center" vertical="center" wrapText="1"/>
    </xf>
    <xf numFmtId="0" fontId="13" fillId="0" borderId="10" xfId="0" applyFont="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13" fillId="0" borderId="0" xfId="0" applyFont="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13" fillId="0" borderId="9" xfId="0" applyFont="1" applyBorder="1" applyAlignment="1">
      <alignment horizontal="center" vertical="center"/>
    </xf>
    <xf numFmtId="0" fontId="13" fillId="0" borderId="8" xfId="0" applyFont="1" applyBorder="1" applyAlignment="1">
      <alignment horizontal="center" vertical="center"/>
    </xf>
    <xf numFmtId="0" fontId="16" fillId="10" borderId="0" xfId="0" applyFont="1" applyFill="1" applyAlignment="1" applyProtection="1">
      <alignment horizontal="center" vertical="center" wrapText="1" readingOrder="1"/>
      <protection hidden="1"/>
    </xf>
    <xf numFmtId="0" fontId="16" fillId="10" borderId="6" xfId="0" applyFont="1" applyFill="1" applyBorder="1" applyAlignment="1" applyProtection="1">
      <alignment horizontal="center" vertical="center" wrapText="1" readingOrder="1"/>
      <protection hidden="1"/>
    </xf>
    <xf numFmtId="0" fontId="16" fillId="10" borderId="3" xfId="0" applyFont="1" applyFill="1" applyBorder="1" applyAlignment="1" applyProtection="1">
      <alignment horizontal="center" vertical="center" wrapText="1" readingOrder="1"/>
      <protection hidden="1"/>
    </xf>
    <xf numFmtId="0" fontId="16" fillId="10" borderId="10" xfId="0" applyFont="1" applyFill="1" applyBorder="1" applyAlignment="1" applyProtection="1">
      <alignment horizontal="center" vertical="center" wrapText="1" readingOrder="1"/>
      <protection hidden="1"/>
    </xf>
    <xf numFmtId="0" fontId="16" fillId="10" borderId="5" xfId="0" applyFont="1" applyFill="1" applyBorder="1" applyAlignment="1" applyProtection="1">
      <alignment horizontal="center" vertical="center" wrapText="1" readingOrder="1"/>
      <protection hidden="1"/>
    </xf>
    <xf numFmtId="0" fontId="16" fillId="10" borderId="4" xfId="0" applyFont="1" applyFill="1" applyBorder="1" applyAlignment="1" applyProtection="1">
      <alignment horizontal="center" vertical="center" wrapText="1" readingOrder="1"/>
      <protection hidden="1"/>
    </xf>
    <xf numFmtId="0" fontId="14" fillId="9" borderId="0" xfId="0" applyFont="1" applyFill="1" applyAlignment="1">
      <alignment horizontal="center" vertical="center" wrapText="1" readingOrder="1"/>
    </xf>
    <xf numFmtId="0" fontId="13" fillId="0" borderId="10" xfId="0" applyFont="1" applyBorder="1" applyAlignment="1">
      <alignment horizontal="center" vertical="center" wrapText="1"/>
    </xf>
    <xf numFmtId="0" fontId="16" fillId="10" borderId="7" xfId="0" applyFont="1" applyFill="1" applyBorder="1" applyAlignment="1" applyProtection="1">
      <alignment horizontal="center" vertical="center" wrapText="1" readingOrder="1"/>
      <protection hidden="1"/>
    </xf>
    <xf numFmtId="0" fontId="16" fillId="10" borderId="9" xfId="0" applyFont="1" applyFill="1" applyBorder="1" applyAlignment="1" applyProtection="1">
      <alignment horizontal="center" vertical="center" wrapText="1" readingOrder="1"/>
      <protection hidden="1"/>
    </xf>
    <xf numFmtId="0" fontId="16" fillId="10" borderId="8" xfId="0" applyFont="1" applyFill="1" applyBorder="1" applyAlignment="1" applyProtection="1">
      <alignment horizontal="center" vertical="center" wrapText="1" readingOrder="1"/>
      <protection hidden="1"/>
    </xf>
    <xf numFmtId="0" fontId="16" fillId="11" borderId="5" xfId="0" applyFont="1" applyFill="1" applyBorder="1" applyAlignment="1" applyProtection="1">
      <alignment horizontal="center" wrapText="1" readingOrder="1"/>
      <protection hidden="1"/>
    </xf>
    <xf numFmtId="0" fontId="16" fillId="11" borderId="0" xfId="0" applyFont="1" applyFill="1" applyAlignment="1" applyProtection="1">
      <alignment horizontal="center" wrapText="1" readingOrder="1"/>
      <protection hidden="1"/>
    </xf>
    <xf numFmtId="0" fontId="16" fillId="11" borderId="6" xfId="0" applyFont="1" applyFill="1" applyBorder="1" applyAlignment="1" applyProtection="1">
      <alignment horizontal="center" wrapText="1" readingOrder="1"/>
      <protection hidden="1"/>
    </xf>
    <xf numFmtId="0" fontId="16" fillId="11" borderId="7" xfId="0" applyFont="1" applyFill="1" applyBorder="1" applyAlignment="1" applyProtection="1">
      <alignment horizontal="center" wrapText="1" readingOrder="1"/>
      <protection hidden="1"/>
    </xf>
    <xf numFmtId="0" fontId="16" fillId="11" borderId="9" xfId="0" applyFont="1" applyFill="1" applyBorder="1" applyAlignment="1" applyProtection="1">
      <alignment horizontal="center" wrapText="1" readingOrder="1"/>
      <protection hidden="1"/>
    </xf>
    <xf numFmtId="0" fontId="16" fillId="11" borderId="8" xfId="0" applyFont="1" applyFill="1" applyBorder="1" applyAlignment="1" applyProtection="1">
      <alignment horizontal="center" wrapText="1" readingOrder="1"/>
      <protection hidden="1"/>
    </xf>
    <xf numFmtId="0" fontId="16" fillId="11" borderId="3" xfId="0" applyFont="1" applyFill="1" applyBorder="1" applyAlignment="1" applyProtection="1">
      <alignment horizontal="center" wrapText="1" readingOrder="1"/>
      <protection hidden="1"/>
    </xf>
    <xf numFmtId="0" fontId="16" fillId="11" borderId="10" xfId="0" applyFont="1" applyFill="1" applyBorder="1" applyAlignment="1" applyProtection="1">
      <alignment horizontal="center" wrapText="1" readingOrder="1"/>
      <protection hidden="1"/>
    </xf>
    <xf numFmtId="0" fontId="16" fillId="11" borderId="4" xfId="0" applyFont="1" applyFill="1" applyBorder="1" applyAlignment="1" applyProtection="1">
      <alignment horizontal="center" wrapText="1" readingOrder="1"/>
      <protection hidden="1"/>
    </xf>
    <xf numFmtId="0" fontId="16" fillId="12" borderId="5" xfId="0" applyFont="1" applyFill="1" applyBorder="1" applyAlignment="1" applyProtection="1">
      <alignment horizontal="center" wrapText="1" readingOrder="1"/>
      <protection hidden="1"/>
    </xf>
    <xf numFmtId="0" fontId="16" fillId="12" borderId="0" xfId="0" applyFont="1" applyFill="1" applyAlignment="1" applyProtection="1">
      <alignment horizontal="center" wrapText="1" readingOrder="1"/>
      <protection hidden="1"/>
    </xf>
    <xf numFmtId="0" fontId="16" fillId="12" borderId="6" xfId="0" applyFont="1" applyFill="1" applyBorder="1" applyAlignment="1" applyProtection="1">
      <alignment horizontal="center" wrapText="1" readingOrder="1"/>
      <protection hidden="1"/>
    </xf>
    <xf numFmtId="0" fontId="16" fillId="12" borderId="7" xfId="0" applyFont="1" applyFill="1" applyBorder="1" applyAlignment="1" applyProtection="1">
      <alignment horizontal="center" wrapText="1" readingOrder="1"/>
      <protection hidden="1"/>
    </xf>
    <xf numFmtId="0" fontId="16" fillId="12" borderId="9" xfId="0" applyFont="1" applyFill="1" applyBorder="1" applyAlignment="1" applyProtection="1">
      <alignment horizontal="center" wrapText="1" readingOrder="1"/>
      <protection hidden="1"/>
    </xf>
    <xf numFmtId="0" fontId="16" fillId="12" borderId="8" xfId="0" applyFont="1" applyFill="1" applyBorder="1" applyAlignment="1" applyProtection="1">
      <alignment horizontal="center" wrapText="1" readingOrder="1"/>
      <protection hidden="1"/>
    </xf>
    <xf numFmtId="0" fontId="16" fillId="12" borderId="3" xfId="0" applyFont="1" applyFill="1" applyBorder="1" applyAlignment="1" applyProtection="1">
      <alignment horizontal="center" wrapText="1" readingOrder="1"/>
      <protection hidden="1"/>
    </xf>
    <xf numFmtId="0" fontId="16" fillId="12" borderId="10" xfId="0" applyFont="1" applyFill="1" applyBorder="1" applyAlignment="1" applyProtection="1">
      <alignment horizontal="center" wrapText="1" readingOrder="1"/>
      <protection hidden="1"/>
    </xf>
    <xf numFmtId="0" fontId="16" fillId="12" borderId="4" xfId="0" applyFont="1" applyFill="1" applyBorder="1" applyAlignment="1" applyProtection="1">
      <alignment horizontal="center" wrapText="1" readingOrder="1"/>
      <protection hidden="1"/>
    </xf>
    <xf numFmtId="0" fontId="16" fillId="4" borderId="0" xfId="0" applyFont="1" applyFill="1" applyAlignment="1" applyProtection="1">
      <alignment horizontal="center" wrapText="1" readingOrder="1"/>
      <protection hidden="1"/>
    </xf>
    <xf numFmtId="0" fontId="16" fillId="4" borderId="6" xfId="0" applyFont="1" applyFill="1" applyBorder="1" applyAlignment="1" applyProtection="1">
      <alignment horizontal="center" wrapText="1" readingOrder="1"/>
      <protection hidden="1"/>
    </xf>
    <xf numFmtId="0" fontId="16" fillId="4" borderId="5" xfId="0" applyFont="1" applyFill="1" applyBorder="1" applyAlignment="1" applyProtection="1">
      <alignment horizontal="center" wrapText="1" readingOrder="1"/>
      <protection hidden="1"/>
    </xf>
    <xf numFmtId="0" fontId="16" fillId="4" borderId="7" xfId="0" applyFont="1" applyFill="1" applyBorder="1" applyAlignment="1" applyProtection="1">
      <alignment horizontal="center" wrapText="1" readingOrder="1"/>
      <protection hidden="1"/>
    </xf>
    <xf numFmtId="0" fontId="16" fillId="4" borderId="9" xfId="0" applyFont="1" applyFill="1" applyBorder="1" applyAlignment="1" applyProtection="1">
      <alignment horizontal="center" wrapText="1" readingOrder="1"/>
      <protection hidden="1"/>
    </xf>
    <xf numFmtId="0" fontId="16" fillId="4" borderId="8" xfId="0" applyFont="1" applyFill="1" applyBorder="1" applyAlignment="1" applyProtection="1">
      <alignment horizontal="center" wrapText="1" readingOrder="1"/>
      <protection hidden="1"/>
    </xf>
    <xf numFmtId="0" fontId="16" fillId="4" borderId="3" xfId="0" applyFont="1" applyFill="1" applyBorder="1" applyAlignment="1" applyProtection="1">
      <alignment horizontal="center" wrapText="1" readingOrder="1"/>
      <protection hidden="1"/>
    </xf>
    <xf numFmtId="0" fontId="16" fillId="4" borderId="10" xfId="0" applyFont="1" applyFill="1" applyBorder="1" applyAlignment="1" applyProtection="1">
      <alignment horizontal="center" wrapText="1" readingOrder="1"/>
      <protection hidden="1"/>
    </xf>
    <xf numFmtId="0" fontId="16" fillId="4" borderId="4" xfId="0" applyFont="1" applyFill="1" applyBorder="1" applyAlignment="1" applyProtection="1">
      <alignment horizontal="center" wrapText="1" readingOrder="1"/>
      <protection hidden="1"/>
    </xf>
    <xf numFmtId="0" fontId="21" fillId="0" borderId="0" xfId="0" applyFont="1" applyAlignment="1">
      <alignment horizontal="center" vertical="center" wrapText="1"/>
    </xf>
    <xf numFmtId="0" fontId="37" fillId="10" borderId="11" xfId="0" applyFont="1" applyFill="1" applyBorder="1" applyAlignment="1">
      <alignment horizontal="center" vertical="center" wrapText="1" readingOrder="1"/>
    </xf>
    <xf numFmtId="0" fontId="37" fillId="10" borderId="12" xfId="0" applyFont="1" applyFill="1" applyBorder="1" applyAlignment="1">
      <alignment horizontal="center" vertical="center" wrapText="1" readingOrder="1"/>
    </xf>
    <xf numFmtId="0" fontId="37" fillId="10" borderId="13" xfId="0" applyFont="1" applyFill="1" applyBorder="1" applyAlignment="1">
      <alignment horizontal="center" vertical="center" wrapText="1" readingOrder="1"/>
    </xf>
    <xf numFmtId="0" fontId="37" fillId="10" borderId="14" xfId="0" applyFont="1" applyFill="1" applyBorder="1" applyAlignment="1">
      <alignment horizontal="center" vertical="center" wrapText="1" readingOrder="1"/>
    </xf>
    <xf numFmtId="0" fontId="37" fillId="10" borderId="0" xfId="0" applyFont="1" applyFill="1" applyAlignment="1">
      <alignment horizontal="center" vertical="center" wrapText="1" readingOrder="1"/>
    </xf>
    <xf numFmtId="0" fontId="37" fillId="10" borderId="15" xfId="0" applyFont="1" applyFill="1" applyBorder="1" applyAlignment="1">
      <alignment horizontal="center" vertical="center" wrapText="1" readingOrder="1"/>
    </xf>
    <xf numFmtId="0" fontId="37" fillId="10" borderId="16" xfId="0" applyFont="1" applyFill="1" applyBorder="1" applyAlignment="1">
      <alignment horizontal="center" vertical="center" wrapText="1" readingOrder="1"/>
    </xf>
    <xf numFmtId="0" fontId="37" fillId="10" borderId="17" xfId="0" applyFont="1" applyFill="1" applyBorder="1" applyAlignment="1">
      <alignment horizontal="center" vertical="center" wrapText="1" readingOrder="1"/>
    </xf>
    <xf numFmtId="0" fontId="37" fillId="10" borderId="18" xfId="0" applyFont="1" applyFill="1" applyBorder="1" applyAlignment="1">
      <alignment horizontal="center" vertical="center" wrapText="1" readingOrder="1"/>
    </xf>
    <xf numFmtId="0" fontId="38" fillId="0" borderId="3" xfId="0" applyFont="1" applyBorder="1" applyAlignment="1">
      <alignment horizontal="center" vertical="center" wrapText="1"/>
    </xf>
    <xf numFmtId="0" fontId="38" fillId="0" borderId="10" xfId="0" applyFont="1" applyBorder="1" applyAlignment="1">
      <alignment horizontal="center" vertical="center"/>
    </xf>
    <xf numFmtId="0" fontId="38" fillId="0" borderId="5" xfId="0" applyFont="1" applyBorder="1" applyAlignment="1">
      <alignment horizontal="center" vertical="center" wrapText="1"/>
    </xf>
    <xf numFmtId="0" fontId="38" fillId="0" borderId="0" xfId="0" applyFont="1" applyAlignment="1">
      <alignment horizontal="center" vertical="center"/>
    </xf>
    <xf numFmtId="0" fontId="38" fillId="0" borderId="5" xfId="0" applyFont="1" applyBorder="1" applyAlignment="1">
      <alignment horizontal="center" vertical="center"/>
    </xf>
    <xf numFmtId="0" fontId="38" fillId="0" borderId="7" xfId="0" applyFont="1" applyBorder="1" applyAlignment="1">
      <alignment horizontal="center" vertical="center"/>
    </xf>
    <xf numFmtId="0" fontId="38" fillId="0" borderId="9" xfId="0" applyFont="1" applyBorder="1" applyAlignment="1">
      <alignment horizontal="center" vertical="center"/>
    </xf>
    <xf numFmtId="0" fontId="37" fillId="11" borderId="11" xfId="0" applyFont="1" applyFill="1" applyBorder="1" applyAlignment="1">
      <alignment horizontal="center" vertical="center" wrapText="1" readingOrder="1"/>
    </xf>
    <xf numFmtId="0" fontId="37" fillId="11" borderId="12" xfId="0" applyFont="1" applyFill="1" applyBorder="1" applyAlignment="1">
      <alignment horizontal="center" vertical="center" wrapText="1" readingOrder="1"/>
    </xf>
    <xf numFmtId="0" fontId="37" fillId="11" borderId="13" xfId="0" applyFont="1" applyFill="1" applyBorder="1" applyAlignment="1">
      <alignment horizontal="center" vertical="center" wrapText="1" readingOrder="1"/>
    </xf>
    <xf numFmtId="0" fontId="37" fillId="11" borderId="14" xfId="0" applyFont="1" applyFill="1" applyBorder="1" applyAlignment="1">
      <alignment horizontal="center" vertical="center" wrapText="1" readingOrder="1"/>
    </xf>
    <xf numFmtId="0" fontId="37" fillId="11" borderId="0" xfId="0" applyFont="1" applyFill="1" applyAlignment="1">
      <alignment horizontal="center" vertical="center" wrapText="1" readingOrder="1"/>
    </xf>
    <xf numFmtId="0" fontId="37" fillId="11" borderId="15" xfId="0" applyFont="1" applyFill="1" applyBorder="1" applyAlignment="1">
      <alignment horizontal="center" vertical="center" wrapText="1" readingOrder="1"/>
    </xf>
    <xf numFmtId="0" fontId="37" fillId="11" borderId="16" xfId="0" applyFont="1" applyFill="1" applyBorder="1" applyAlignment="1">
      <alignment horizontal="center" vertical="center" wrapText="1" readingOrder="1"/>
    </xf>
    <xf numFmtId="0" fontId="37" fillId="11" borderId="17" xfId="0" applyFont="1" applyFill="1" applyBorder="1" applyAlignment="1">
      <alignment horizontal="center" vertical="center" wrapText="1" readingOrder="1"/>
    </xf>
    <xf numFmtId="0" fontId="37" fillId="11" borderId="18" xfId="0" applyFont="1" applyFill="1" applyBorder="1" applyAlignment="1">
      <alignment horizontal="center" vertical="center" wrapText="1" readingOrder="1"/>
    </xf>
    <xf numFmtId="0" fontId="36" fillId="0" borderId="0" xfId="0" applyFont="1" applyAlignment="1">
      <alignment horizontal="center" vertical="center" wrapText="1"/>
    </xf>
    <xf numFmtId="0" fontId="18" fillId="0" borderId="0" xfId="0" applyFont="1" applyAlignment="1">
      <alignment horizontal="center" vertical="center" wrapText="1"/>
    </xf>
    <xf numFmtId="0" fontId="38" fillId="0" borderId="4" xfId="0" applyFont="1" applyBorder="1" applyAlignment="1">
      <alignment horizontal="center" vertical="center"/>
    </xf>
    <xf numFmtId="0" fontId="38" fillId="0" borderId="6" xfId="0" applyFont="1" applyBorder="1" applyAlignment="1">
      <alignment horizontal="center" vertical="center"/>
    </xf>
    <xf numFmtId="0" fontId="38" fillId="0" borderId="8" xfId="0" applyFont="1" applyBorder="1" applyAlignment="1">
      <alignment horizontal="center" vertical="center"/>
    </xf>
    <xf numFmtId="0" fontId="37" fillId="4" borderId="11" xfId="0" applyFont="1" applyFill="1" applyBorder="1" applyAlignment="1">
      <alignment horizontal="center" vertical="center" wrapText="1" readingOrder="1"/>
    </xf>
    <xf numFmtId="0" fontId="37" fillId="4" borderId="12" xfId="0" applyFont="1" applyFill="1" applyBorder="1" applyAlignment="1">
      <alignment horizontal="center" vertical="center" wrapText="1" readingOrder="1"/>
    </xf>
    <xf numFmtId="0" fontId="37" fillId="4" borderId="13" xfId="0" applyFont="1" applyFill="1" applyBorder="1" applyAlignment="1">
      <alignment horizontal="center" vertical="center" wrapText="1" readingOrder="1"/>
    </xf>
    <xf numFmtId="0" fontId="37" fillId="4" borderId="14" xfId="0" applyFont="1" applyFill="1" applyBorder="1" applyAlignment="1">
      <alignment horizontal="center" vertical="center" wrapText="1" readingOrder="1"/>
    </xf>
    <xf numFmtId="0" fontId="37" fillId="4" borderId="0" xfId="0" applyFont="1" applyFill="1" applyAlignment="1">
      <alignment horizontal="center" vertical="center" wrapText="1" readingOrder="1"/>
    </xf>
    <xf numFmtId="0" fontId="37" fillId="4" borderId="15" xfId="0" applyFont="1" applyFill="1" applyBorder="1" applyAlignment="1">
      <alignment horizontal="center" vertical="center" wrapText="1" readingOrder="1"/>
    </xf>
    <xf numFmtId="0" fontId="37" fillId="4" borderId="16" xfId="0" applyFont="1" applyFill="1" applyBorder="1" applyAlignment="1">
      <alignment horizontal="center" vertical="center" wrapText="1" readingOrder="1"/>
    </xf>
    <xf numFmtId="0" fontId="37" fillId="4" borderId="17" xfId="0" applyFont="1" applyFill="1" applyBorder="1" applyAlignment="1">
      <alignment horizontal="center" vertical="center" wrapText="1" readingOrder="1"/>
    </xf>
    <xf numFmtId="0" fontId="37" fillId="4" borderId="18" xfId="0" applyFont="1" applyFill="1" applyBorder="1" applyAlignment="1">
      <alignment horizontal="center" vertical="center" wrapText="1" readingOrder="1"/>
    </xf>
    <xf numFmtId="0" fontId="37" fillId="12" borderId="11" xfId="0" applyFont="1" applyFill="1" applyBorder="1" applyAlignment="1">
      <alignment horizontal="center" vertical="center" wrapText="1" readingOrder="1"/>
    </xf>
    <xf numFmtId="0" fontId="37" fillId="12" borderId="12" xfId="0" applyFont="1" applyFill="1" applyBorder="1" applyAlignment="1">
      <alignment horizontal="center" vertical="center" wrapText="1" readingOrder="1"/>
    </xf>
    <xf numFmtId="0" fontId="37" fillId="12" borderId="13" xfId="0" applyFont="1" applyFill="1" applyBorder="1" applyAlignment="1">
      <alignment horizontal="center" vertical="center" wrapText="1" readingOrder="1"/>
    </xf>
    <xf numFmtId="0" fontId="37" fillId="12" borderId="14" xfId="0" applyFont="1" applyFill="1" applyBorder="1" applyAlignment="1">
      <alignment horizontal="center" vertical="center" wrapText="1" readingOrder="1"/>
    </xf>
    <xf numFmtId="0" fontId="37" fillId="12" borderId="0" xfId="0" applyFont="1" applyFill="1" applyAlignment="1">
      <alignment horizontal="center" vertical="center" wrapText="1" readingOrder="1"/>
    </xf>
    <xf numFmtId="0" fontId="37" fillId="12" borderId="15" xfId="0" applyFont="1" applyFill="1" applyBorder="1" applyAlignment="1">
      <alignment horizontal="center" vertical="center" wrapText="1" readingOrder="1"/>
    </xf>
    <xf numFmtId="0" fontId="37" fillId="12" borderId="16" xfId="0" applyFont="1" applyFill="1" applyBorder="1" applyAlignment="1">
      <alignment horizontal="center" vertical="center" wrapText="1" readingOrder="1"/>
    </xf>
    <xf numFmtId="0" fontId="37" fillId="12" borderId="17" xfId="0" applyFont="1" applyFill="1" applyBorder="1" applyAlignment="1">
      <alignment horizontal="center" vertical="center" wrapText="1" readingOrder="1"/>
    </xf>
    <xf numFmtId="0" fontId="37" fillId="12" borderId="18" xfId="0" applyFont="1" applyFill="1" applyBorder="1" applyAlignment="1">
      <alignment horizontal="center" vertical="center" wrapText="1" readingOrder="1"/>
    </xf>
    <xf numFmtId="0" fontId="38" fillId="0" borderId="10" xfId="0" applyFont="1" applyBorder="1" applyAlignment="1">
      <alignment horizontal="center" vertical="center" wrapText="1"/>
    </xf>
    <xf numFmtId="0" fontId="20" fillId="0" borderId="0" xfId="0" applyFont="1" applyAlignment="1">
      <alignment horizontal="center" vertical="center"/>
    </xf>
    <xf numFmtId="0" fontId="40" fillId="0" borderId="0" xfId="0" applyFont="1" applyAlignment="1">
      <alignment horizontal="center" vertical="center"/>
    </xf>
    <xf numFmtId="0" fontId="35" fillId="13" borderId="21" xfId="0" applyFont="1" applyFill="1" applyBorder="1" applyAlignment="1">
      <alignment horizontal="center" vertical="center" wrapText="1" readingOrder="1"/>
    </xf>
    <xf numFmtId="0" fontId="35" fillId="13" borderId="22" xfId="0" applyFont="1" applyFill="1" applyBorder="1" applyAlignment="1">
      <alignment horizontal="center" vertical="center" wrapText="1" readingOrder="1"/>
    </xf>
    <xf numFmtId="0" fontId="35" fillId="13" borderId="33" xfId="0" applyFont="1" applyFill="1" applyBorder="1" applyAlignment="1">
      <alignment horizontal="center" vertical="center" wrapText="1" readingOrder="1"/>
    </xf>
    <xf numFmtId="0" fontId="30" fillId="2" borderId="0" xfId="0" applyFont="1" applyFill="1" applyAlignment="1">
      <alignment horizontal="justify" vertical="center" wrapText="1"/>
    </xf>
    <xf numFmtId="0" fontId="32" fillId="13" borderId="30" xfId="0" applyFont="1" applyFill="1" applyBorder="1" applyAlignment="1">
      <alignment horizontal="center" vertical="center" wrapText="1" readingOrder="1"/>
    </xf>
    <xf numFmtId="0" fontId="32" fillId="13" borderId="31" xfId="0" applyFont="1" applyFill="1" applyBorder="1" applyAlignment="1">
      <alignment horizontal="center" vertical="center" wrapText="1" readingOrder="1"/>
    </xf>
    <xf numFmtId="0" fontId="32" fillId="2" borderId="28" xfId="0" applyFont="1" applyFill="1" applyBorder="1" applyAlignment="1">
      <alignment horizontal="center" vertical="center" wrapText="1" readingOrder="1"/>
    </xf>
    <xf numFmtId="0" fontId="32" fillId="2" borderId="23" xfId="0" applyFont="1" applyFill="1" applyBorder="1" applyAlignment="1">
      <alignment horizontal="center" vertical="center" wrapText="1" readingOrder="1"/>
    </xf>
    <xf numFmtId="0" fontId="32" fillId="2" borderId="20" xfId="0" applyFont="1" applyFill="1" applyBorder="1" applyAlignment="1">
      <alignment horizontal="center" vertical="center" wrapText="1" readingOrder="1"/>
    </xf>
    <xf numFmtId="0" fontId="32" fillId="2" borderId="19" xfId="0" applyFont="1" applyFill="1" applyBorder="1" applyAlignment="1">
      <alignment horizontal="center" vertical="center" wrapText="1" readingOrder="1"/>
    </xf>
    <xf numFmtId="0" fontId="32" fillId="2" borderId="25" xfId="0" applyFont="1" applyFill="1" applyBorder="1" applyAlignment="1">
      <alignment horizontal="center" vertical="center" wrapText="1" readingOrder="1"/>
    </xf>
    <xf numFmtId="0" fontId="32" fillId="2" borderId="26" xfId="0" applyFont="1" applyFill="1" applyBorder="1" applyAlignment="1">
      <alignment horizontal="center" vertical="center" wrapText="1" readingOrder="1"/>
    </xf>
  </cellXfs>
  <cellStyles count="9">
    <cellStyle name="Normal" xfId="0" builtinId="0"/>
    <cellStyle name="Normal - Style1 2" xfId="2" xr:uid="{00000000-0005-0000-0000-000001000000}"/>
    <cellStyle name="Normal 2" xfId="4" xr:uid="{00000000-0005-0000-0000-000002000000}"/>
    <cellStyle name="Normal 2 2" xfId="3" xr:uid="{00000000-0005-0000-0000-000003000000}"/>
    <cellStyle name="Normal 3" xfId="5" xr:uid="{3843214F-AFF4-4F82-BAC4-9A7ED76CC85D}"/>
    <cellStyle name="Normal 4" xfId="6" xr:uid="{E1A734B1-AABE-4C9D-9A7F-A55FC2C8BD73}"/>
    <cellStyle name="Normal 5" xfId="7" xr:uid="{71916B20-F79A-41F7-9002-499AB0873956}"/>
    <cellStyle name="Normal 6" xfId="8" xr:uid="{394AF686-57BF-433B-AA8A-89ED20F19041}"/>
    <cellStyle name="Porcentaje" xfId="1" builtinId="5"/>
  </cellStyles>
  <dxfs count="37">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
      <font>
        <b/>
        <i val="0"/>
        <strike val="0"/>
        <u/>
      </font>
      <fill>
        <patternFill patternType="gray0625">
          <fgColor rgb="FF993366"/>
          <bgColor rgb="FFF5DBE6"/>
        </patternFill>
      </fill>
      <border>
        <left style="dashed">
          <color auto="1"/>
        </left>
        <right style="dashed">
          <color auto="1"/>
        </right>
        <top style="dashed">
          <color auto="1"/>
        </top>
        <bottom style="dashed">
          <color auto="1"/>
        </bottom>
      </border>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ont>
        <color rgb="FF9C0006"/>
      </font>
      <fill>
        <patternFill>
          <bgColor rgb="FFFFC7CE"/>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FF0000"/>
        </patternFill>
      </fill>
    </dxf>
    <dxf>
      <fill>
        <patternFill>
          <bgColor rgb="FFFFFF00"/>
        </patternFill>
      </fill>
    </dxf>
    <dxf>
      <fill>
        <patternFill>
          <bgColor rgb="FF00B050"/>
        </patternFill>
      </fill>
    </dxf>
  </dxfs>
  <tableStyles count="1" defaultTableStyle="TableStyleMedium2" defaultPivotStyle="PivotStyleLight16">
    <tableStyle name="Invisible" pivot="0" table="0" count="0" xr9:uid="{B255A4AB-405F-4EFF-BCC9-2262BA93FFAA}"/>
  </tableStyles>
  <colors>
    <mruColors>
      <color rgb="FF993366"/>
      <color rgb="FF660033"/>
      <color rgb="FFF5DBE6"/>
      <color rgb="FFF1CBDB"/>
      <color rgb="FFE6A4C0"/>
      <color rgb="FFD15B8E"/>
      <color rgb="FFFFFF66"/>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CacheDefinition" Target="pivotCache/pivotCacheDefinition1.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hyperlink" Target="#' SOA'!A1"/><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2</xdr:col>
      <xdr:colOff>796925</xdr:colOff>
      <xdr:row>0</xdr:row>
      <xdr:rowOff>209551</xdr:rowOff>
    </xdr:from>
    <xdr:to>
      <xdr:col>3</xdr:col>
      <xdr:colOff>533400</xdr:colOff>
      <xdr:row>2</xdr:row>
      <xdr:rowOff>346647</xdr:rowOff>
    </xdr:to>
    <xdr:pic>
      <xdr:nvPicPr>
        <xdr:cNvPr id="4" name="Imagen 3">
          <a:extLst>
            <a:ext uri="{FF2B5EF4-FFF2-40B4-BE49-F238E27FC236}">
              <a16:creationId xmlns:a16="http://schemas.microsoft.com/office/drawing/2014/main" id="{53CE8FAA-7A29-4B8C-874F-ED52EF98AD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97125" y="209551"/>
          <a:ext cx="1336675" cy="1013396"/>
        </a:xfrm>
        <a:prstGeom prst="rect">
          <a:avLst/>
        </a:prstGeom>
      </xdr:spPr>
    </xdr:pic>
    <xdr:clientData/>
  </xdr:twoCellAnchor>
  <xdr:twoCellAnchor editAs="oneCell">
    <xdr:from>
      <xdr:col>45</xdr:col>
      <xdr:colOff>1104900</xdr:colOff>
      <xdr:row>0</xdr:row>
      <xdr:rowOff>0</xdr:rowOff>
    </xdr:from>
    <xdr:to>
      <xdr:col>46</xdr:col>
      <xdr:colOff>339888</xdr:colOff>
      <xdr:row>2</xdr:row>
      <xdr:rowOff>295028</xdr:rowOff>
    </xdr:to>
    <xdr:pic>
      <xdr:nvPicPr>
        <xdr:cNvPr id="5" name="Imagen 4">
          <a:extLst>
            <a:ext uri="{FF2B5EF4-FFF2-40B4-BE49-F238E27FC236}">
              <a16:creationId xmlns:a16="http://schemas.microsoft.com/office/drawing/2014/main" id="{EE8E895E-4FD3-4E6E-B7CA-B6B43FB27FC5}"/>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155" t="9970" r="13530" b="11384"/>
        <a:stretch/>
      </xdr:blipFill>
      <xdr:spPr>
        <a:xfrm>
          <a:off x="52158900" y="0"/>
          <a:ext cx="1452952" cy="1179492"/>
        </a:xfrm>
        <a:prstGeom prst="rect">
          <a:avLst/>
        </a:prstGeom>
      </xdr:spPr>
    </xdr:pic>
    <xdr:clientData/>
  </xdr:twoCellAnchor>
  <xdr:twoCellAnchor>
    <xdr:from>
      <xdr:col>22</xdr:col>
      <xdr:colOff>10584</xdr:colOff>
      <xdr:row>11</xdr:row>
      <xdr:rowOff>21167</xdr:rowOff>
    </xdr:from>
    <xdr:to>
      <xdr:col>22</xdr:col>
      <xdr:colOff>1778000</xdr:colOff>
      <xdr:row>11</xdr:row>
      <xdr:rowOff>349250</xdr:rowOff>
    </xdr:to>
    <xdr:sp macro="" textlink="">
      <xdr:nvSpPr>
        <xdr:cNvPr id="2" name="Rectángulo: esquinas redondeadas 1">
          <a:hlinkClick xmlns:r="http://schemas.openxmlformats.org/officeDocument/2006/relationships" r:id="rId3"/>
          <a:extLst>
            <a:ext uri="{FF2B5EF4-FFF2-40B4-BE49-F238E27FC236}">
              <a16:creationId xmlns:a16="http://schemas.microsoft.com/office/drawing/2014/main" id="{72C6CC80-A443-56DE-23CF-C7FC221BBAC6}"/>
            </a:ext>
          </a:extLst>
        </xdr:cNvPr>
        <xdr:cNvSpPr/>
      </xdr:nvSpPr>
      <xdr:spPr>
        <a:xfrm>
          <a:off x="29993167" y="6148917"/>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12</xdr:row>
      <xdr:rowOff>0</xdr:rowOff>
    </xdr:from>
    <xdr:to>
      <xdr:col>22</xdr:col>
      <xdr:colOff>1767416</xdr:colOff>
      <xdr:row>12</xdr:row>
      <xdr:rowOff>328083</xdr:rowOff>
    </xdr:to>
    <xdr:sp macro="" textlink="">
      <xdr:nvSpPr>
        <xdr:cNvPr id="3" name="Rectángulo: esquinas redondeadas 2">
          <a:hlinkClick xmlns:r="http://schemas.openxmlformats.org/officeDocument/2006/relationships" r:id="rId3"/>
          <a:extLst>
            <a:ext uri="{FF2B5EF4-FFF2-40B4-BE49-F238E27FC236}">
              <a16:creationId xmlns:a16="http://schemas.microsoft.com/office/drawing/2014/main" id="{54C83773-F4B1-4384-BC33-80ADF6050D48}"/>
            </a:ext>
          </a:extLst>
        </xdr:cNvPr>
        <xdr:cNvSpPr/>
      </xdr:nvSpPr>
      <xdr:spPr>
        <a:xfrm>
          <a:off x="29982583" y="8932333"/>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13</xdr:row>
      <xdr:rowOff>0</xdr:rowOff>
    </xdr:from>
    <xdr:to>
      <xdr:col>22</xdr:col>
      <xdr:colOff>1767416</xdr:colOff>
      <xdr:row>13</xdr:row>
      <xdr:rowOff>328083</xdr:rowOff>
    </xdr:to>
    <xdr:sp macro="" textlink="">
      <xdr:nvSpPr>
        <xdr:cNvPr id="6" name="Rectángulo: esquinas redondeadas 5">
          <a:hlinkClick xmlns:r="http://schemas.openxmlformats.org/officeDocument/2006/relationships" r:id="rId3"/>
          <a:extLst>
            <a:ext uri="{FF2B5EF4-FFF2-40B4-BE49-F238E27FC236}">
              <a16:creationId xmlns:a16="http://schemas.microsoft.com/office/drawing/2014/main" id="{350349CA-B31F-42ED-B4E7-8E1E7BC55CEC}"/>
            </a:ext>
          </a:extLst>
        </xdr:cNvPr>
        <xdr:cNvSpPr/>
      </xdr:nvSpPr>
      <xdr:spPr>
        <a:xfrm>
          <a:off x="29982583" y="108585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14</xdr:row>
      <xdr:rowOff>0</xdr:rowOff>
    </xdr:from>
    <xdr:to>
      <xdr:col>22</xdr:col>
      <xdr:colOff>1767416</xdr:colOff>
      <xdr:row>14</xdr:row>
      <xdr:rowOff>328083</xdr:rowOff>
    </xdr:to>
    <xdr:sp macro="" textlink="">
      <xdr:nvSpPr>
        <xdr:cNvPr id="7" name="Rectángulo: esquinas redondeadas 6">
          <a:hlinkClick xmlns:r="http://schemas.openxmlformats.org/officeDocument/2006/relationships" r:id="rId3"/>
          <a:extLst>
            <a:ext uri="{FF2B5EF4-FFF2-40B4-BE49-F238E27FC236}">
              <a16:creationId xmlns:a16="http://schemas.microsoft.com/office/drawing/2014/main" id="{667D1991-2825-441F-9746-8452CC6FEA0F}"/>
            </a:ext>
          </a:extLst>
        </xdr:cNvPr>
        <xdr:cNvSpPr/>
      </xdr:nvSpPr>
      <xdr:spPr>
        <a:xfrm>
          <a:off x="29982583" y="12784667"/>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15</xdr:row>
      <xdr:rowOff>0</xdr:rowOff>
    </xdr:from>
    <xdr:to>
      <xdr:col>22</xdr:col>
      <xdr:colOff>1767416</xdr:colOff>
      <xdr:row>15</xdr:row>
      <xdr:rowOff>328083</xdr:rowOff>
    </xdr:to>
    <xdr:sp macro="" textlink="">
      <xdr:nvSpPr>
        <xdr:cNvPr id="8" name="Rectángulo: esquinas redondeadas 7">
          <a:hlinkClick xmlns:r="http://schemas.openxmlformats.org/officeDocument/2006/relationships" r:id="rId3"/>
          <a:extLst>
            <a:ext uri="{FF2B5EF4-FFF2-40B4-BE49-F238E27FC236}">
              <a16:creationId xmlns:a16="http://schemas.microsoft.com/office/drawing/2014/main" id="{21888D91-04EF-4B75-9B43-CEF43283BB27}"/>
            </a:ext>
          </a:extLst>
        </xdr:cNvPr>
        <xdr:cNvSpPr/>
      </xdr:nvSpPr>
      <xdr:spPr>
        <a:xfrm>
          <a:off x="29982583" y="14710833"/>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16</xdr:row>
      <xdr:rowOff>0</xdr:rowOff>
    </xdr:from>
    <xdr:to>
      <xdr:col>22</xdr:col>
      <xdr:colOff>1767416</xdr:colOff>
      <xdr:row>16</xdr:row>
      <xdr:rowOff>328083</xdr:rowOff>
    </xdr:to>
    <xdr:sp macro="" textlink="">
      <xdr:nvSpPr>
        <xdr:cNvPr id="9" name="Rectángulo: esquinas redondeadas 8">
          <a:hlinkClick xmlns:r="http://schemas.openxmlformats.org/officeDocument/2006/relationships" r:id="rId3"/>
          <a:extLst>
            <a:ext uri="{FF2B5EF4-FFF2-40B4-BE49-F238E27FC236}">
              <a16:creationId xmlns:a16="http://schemas.microsoft.com/office/drawing/2014/main" id="{6AE5B445-5D13-4BC9-B408-7677C11519B7}"/>
            </a:ext>
          </a:extLst>
        </xdr:cNvPr>
        <xdr:cNvSpPr/>
      </xdr:nvSpPr>
      <xdr:spPr>
        <a:xfrm>
          <a:off x="29982583" y="166370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17</xdr:row>
      <xdr:rowOff>0</xdr:rowOff>
    </xdr:from>
    <xdr:to>
      <xdr:col>22</xdr:col>
      <xdr:colOff>1767416</xdr:colOff>
      <xdr:row>17</xdr:row>
      <xdr:rowOff>328083</xdr:rowOff>
    </xdr:to>
    <xdr:sp macro="" textlink="">
      <xdr:nvSpPr>
        <xdr:cNvPr id="10" name="Rectángulo: esquinas redondeadas 9">
          <a:hlinkClick xmlns:r="http://schemas.openxmlformats.org/officeDocument/2006/relationships" r:id="rId3"/>
          <a:extLst>
            <a:ext uri="{FF2B5EF4-FFF2-40B4-BE49-F238E27FC236}">
              <a16:creationId xmlns:a16="http://schemas.microsoft.com/office/drawing/2014/main" id="{3A72B113-9B87-4ABE-8488-9309B6503FB4}"/>
            </a:ext>
          </a:extLst>
        </xdr:cNvPr>
        <xdr:cNvSpPr/>
      </xdr:nvSpPr>
      <xdr:spPr>
        <a:xfrm>
          <a:off x="30079950" y="185547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18</xdr:row>
      <xdr:rowOff>0</xdr:rowOff>
    </xdr:from>
    <xdr:to>
      <xdr:col>22</xdr:col>
      <xdr:colOff>1767416</xdr:colOff>
      <xdr:row>18</xdr:row>
      <xdr:rowOff>328083</xdr:rowOff>
    </xdr:to>
    <xdr:sp macro="" textlink="">
      <xdr:nvSpPr>
        <xdr:cNvPr id="11" name="Rectángulo: esquinas redondeadas 10">
          <a:hlinkClick xmlns:r="http://schemas.openxmlformats.org/officeDocument/2006/relationships" r:id="rId3"/>
          <a:extLst>
            <a:ext uri="{FF2B5EF4-FFF2-40B4-BE49-F238E27FC236}">
              <a16:creationId xmlns:a16="http://schemas.microsoft.com/office/drawing/2014/main" id="{1A7FF39E-204F-40BA-8406-71BE5F0786DB}"/>
            </a:ext>
          </a:extLst>
        </xdr:cNvPr>
        <xdr:cNvSpPr/>
      </xdr:nvSpPr>
      <xdr:spPr>
        <a:xfrm>
          <a:off x="30079950" y="204787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19</xdr:row>
      <xdr:rowOff>0</xdr:rowOff>
    </xdr:from>
    <xdr:to>
      <xdr:col>22</xdr:col>
      <xdr:colOff>1767416</xdr:colOff>
      <xdr:row>19</xdr:row>
      <xdr:rowOff>328083</xdr:rowOff>
    </xdr:to>
    <xdr:sp macro="" textlink="">
      <xdr:nvSpPr>
        <xdr:cNvPr id="12" name="Rectángulo: esquinas redondeadas 11">
          <a:hlinkClick xmlns:r="http://schemas.openxmlformats.org/officeDocument/2006/relationships" r:id="rId3"/>
          <a:extLst>
            <a:ext uri="{FF2B5EF4-FFF2-40B4-BE49-F238E27FC236}">
              <a16:creationId xmlns:a16="http://schemas.microsoft.com/office/drawing/2014/main" id="{921217F3-9D58-4702-B77C-B9370698F315}"/>
            </a:ext>
          </a:extLst>
        </xdr:cNvPr>
        <xdr:cNvSpPr/>
      </xdr:nvSpPr>
      <xdr:spPr>
        <a:xfrm>
          <a:off x="30079950" y="224028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20</xdr:row>
      <xdr:rowOff>0</xdr:rowOff>
    </xdr:from>
    <xdr:to>
      <xdr:col>22</xdr:col>
      <xdr:colOff>1767416</xdr:colOff>
      <xdr:row>20</xdr:row>
      <xdr:rowOff>328083</xdr:rowOff>
    </xdr:to>
    <xdr:sp macro="" textlink="">
      <xdr:nvSpPr>
        <xdr:cNvPr id="13" name="Rectángulo: esquinas redondeadas 12">
          <a:hlinkClick xmlns:r="http://schemas.openxmlformats.org/officeDocument/2006/relationships" r:id="rId3"/>
          <a:extLst>
            <a:ext uri="{FF2B5EF4-FFF2-40B4-BE49-F238E27FC236}">
              <a16:creationId xmlns:a16="http://schemas.microsoft.com/office/drawing/2014/main" id="{B1984176-6449-4A1E-85BE-0F2755CF53EF}"/>
            </a:ext>
          </a:extLst>
        </xdr:cNvPr>
        <xdr:cNvSpPr/>
      </xdr:nvSpPr>
      <xdr:spPr>
        <a:xfrm>
          <a:off x="30079950" y="243268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21</xdr:row>
      <xdr:rowOff>0</xdr:rowOff>
    </xdr:from>
    <xdr:to>
      <xdr:col>22</xdr:col>
      <xdr:colOff>1767416</xdr:colOff>
      <xdr:row>21</xdr:row>
      <xdr:rowOff>328083</xdr:rowOff>
    </xdr:to>
    <xdr:sp macro="" textlink="">
      <xdr:nvSpPr>
        <xdr:cNvPr id="14" name="Rectángulo: esquinas redondeadas 13">
          <a:hlinkClick xmlns:r="http://schemas.openxmlformats.org/officeDocument/2006/relationships" r:id="rId3"/>
          <a:extLst>
            <a:ext uri="{FF2B5EF4-FFF2-40B4-BE49-F238E27FC236}">
              <a16:creationId xmlns:a16="http://schemas.microsoft.com/office/drawing/2014/main" id="{620F52E5-6F80-495D-AEA0-BB81E3068DAE}"/>
            </a:ext>
          </a:extLst>
        </xdr:cNvPr>
        <xdr:cNvSpPr/>
      </xdr:nvSpPr>
      <xdr:spPr>
        <a:xfrm>
          <a:off x="30079950" y="262509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22</xdr:row>
      <xdr:rowOff>0</xdr:rowOff>
    </xdr:from>
    <xdr:to>
      <xdr:col>22</xdr:col>
      <xdr:colOff>1767416</xdr:colOff>
      <xdr:row>22</xdr:row>
      <xdr:rowOff>328083</xdr:rowOff>
    </xdr:to>
    <xdr:sp macro="" textlink="">
      <xdr:nvSpPr>
        <xdr:cNvPr id="15" name="Rectángulo: esquinas redondeadas 14">
          <a:hlinkClick xmlns:r="http://schemas.openxmlformats.org/officeDocument/2006/relationships" r:id="rId3"/>
          <a:extLst>
            <a:ext uri="{FF2B5EF4-FFF2-40B4-BE49-F238E27FC236}">
              <a16:creationId xmlns:a16="http://schemas.microsoft.com/office/drawing/2014/main" id="{0382EB56-1EA5-4958-B5A3-99E67567E28E}"/>
            </a:ext>
          </a:extLst>
        </xdr:cNvPr>
        <xdr:cNvSpPr/>
      </xdr:nvSpPr>
      <xdr:spPr>
        <a:xfrm>
          <a:off x="30079950" y="281749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23</xdr:row>
      <xdr:rowOff>0</xdr:rowOff>
    </xdr:from>
    <xdr:to>
      <xdr:col>22</xdr:col>
      <xdr:colOff>1767416</xdr:colOff>
      <xdr:row>23</xdr:row>
      <xdr:rowOff>328083</xdr:rowOff>
    </xdr:to>
    <xdr:sp macro="" textlink="">
      <xdr:nvSpPr>
        <xdr:cNvPr id="16" name="Rectángulo: esquinas redondeadas 15">
          <a:hlinkClick xmlns:r="http://schemas.openxmlformats.org/officeDocument/2006/relationships" r:id="rId3"/>
          <a:extLst>
            <a:ext uri="{FF2B5EF4-FFF2-40B4-BE49-F238E27FC236}">
              <a16:creationId xmlns:a16="http://schemas.microsoft.com/office/drawing/2014/main" id="{C59DA32B-2F57-400C-B1A4-3268C201D679}"/>
            </a:ext>
          </a:extLst>
        </xdr:cNvPr>
        <xdr:cNvSpPr/>
      </xdr:nvSpPr>
      <xdr:spPr>
        <a:xfrm>
          <a:off x="30079950" y="300990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24</xdr:row>
      <xdr:rowOff>0</xdr:rowOff>
    </xdr:from>
    <xdr:to>
      <xdr:col>22</xdr:col>
      <xdr:colOff>1767416</xdr:colOff>
      <xdr:row>24</xdr:row>
      <xdr:rowOff>328083</xdr:rowOff>
    </xdr:to>
    <xdr:sp macro="" textlink="">
      <xdr:nvSpPr>
        <xdr:cNvPr id="17" name="Rectángulo: esquinas redondeadas 16">
          <a:hlinkClick xmlns:r="http://schemas.openxmlformats.org/officeDocument/2006/relationships" r:id="rId3"/>
          <a:extLst>
            <a:ext uri="{FF2B5EF4-FFF2-40B4-BE49-F238E27FC236}">
              <a16:creationId xmlns:a16="http://schemas.microsoft.com/office/drawing/2014/main" id="{676E35DD-6191-46AA-B30F-29510438E082}"/>
            </a:ext>
          </a:extLst>
        </xdr:cNvPr>
        <xdr:cNvSpPr/>
      </xdr:nvSpPr>
      <xdr:spPr>
        <a:xfrm>
          <a:off x="30079950" y="320230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25</xdr:row>
      <xdr:rowOff>0</xdr:rowOff>
    </xdr:from>
    <xdr:to>
      <xdr:col>22</xdr:col>
      <xdr:colOff>1767416</xdr:colOff>
      <xdr:row>25</xdr:row>
      <xdr:rowOff>328083</xdr:rowOff>
    </xdr:to>
    <xdr:sp macro="" textlink="">
      <xdr:nvSpPr>
        <xdr:cNvPr id="18" name="Rectángulo: esquinas redondeadas 17">
          <a:hlinkClick xmlns:r="http://schemas.openxmlformats.org/officeDocument/2006/relationships" r:id="rId3"/>
          <a:extLst>
            <a:ext uri="{FF2B5EF4-FFF2-40B4-BE49-F238E27FC236}">
              <a16:creationId xmlns:a16="http://schemas.microsoft.com/office/drawing/2014/main" id="{9A291AB3-05BE-4EFF-B75F-1C2D46742343}"/>
            </a:ext>
          </a:extLst>
        </xdr:cNvPr>
        <xdr:cNvSpPr/>
      </xdr:nvSpPr>
      <xdr:spPr>
        <a:xfrm>
          <a:off x="30079950" y="339471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26</xdr:row>
      <xdr:rowOff>0</xdr:rowOff>
    </xdr:from>
    <xdr:to>
      <xdr:col>22</xdr:col>
      <xdr:colOff>1767416</xdr:colOff>
      <xdr:row>26</xdr:row>
      <xdr:rowOff>328083</xdr:rowOff>
    </xdr:to>
    <xdr:sp macro="" textlink="">
      <xdr:nvSpPr>
        <xdr:cNvPr id="19" name="Rectángulo: esquinas redondeadas 18">
          <a:hlinkClick xmlns:r="http://schemas.openxmlformats.org/officeDocument/2006/relationships" r:id="rId3"/>
          <a:extLst>
            <a:ext uri="{FF2B5EF4-FFF2-40B4-BE49-F238E27FC236}">
              <a16:creationId xmlns:a16="http://schemas.microsoft.com/office/drawing/2014/main" id="{24848205-5481-4B5B-B84D-478EDD475896}"/>
            </a:ext>
          </a:extLst>
        </xdr:cNvPr>
        <xdr:cNvSpPr/>
      </xdr:nvSpPr>
      <xdr:spPr>
        <a:xfrm>
          <a:off x="30079950" y="358711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27</xdr:row>
      <xdr:rowOff>0</xdr:rowOff>
    </xdr:from>
    <xdr:to>
      <xdr:col>22</xdr:col>
      <xdr:colOff>1767416</xdr:colOff>
      <xdr:row>27</xdr:row>
      <xdr:rowOff>328083</xdr:rowOff>
    </xdr:to>
    <xdr:sp macro="" textlink="">
      <xdr:nvSpPr>
        <xdr:cNvPr id="20" name="Rectángulo: esquinas redondeadas 19">
          <a:hlinkClick xmlns:r="http://schemas.openxmlformats.org/officeDocument/2006/relationships" r:id="rId3"/>
          <a:extLst>
            <a:ext uri="{FF2B5EF4-FFF2-40B4-BE49-F238E27FC236}">
              <a16:creationId xmlns:a16="http://schemas.microsoft.com/office/drawing/2014/main" id="{6EEA7AC8-F5CC-4E78-ADA9-A7B4F622F547}"/>
            </a:ext>
          </a:extLst>
        </xdr:cNvPr>
        <xdr:cNvSpPr/>
      </xdr:nvSpPr>
      <xdr:spPr>
        <a:xfrm>
          <a:off x="30079950" y="377952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28</xdr:row>
      <xdr:rowOff>0</xdr:rowOff>
    </xdr:from>
    <xdr:to>
      <xdr:col>22</xdr:col>
      <xdr:colOff>1767416</xdr:colOff>
      <xdr:row>28</xdr:row>
      <xdr:rowOff>328083</xdr:rowOff>
    </xdr:to>
    <xdr:sp macro="" textlink="">
      <xdr:nvSpPr>
        <xdr:cNvPr id="21" name="Rectángulo: esquinas redondeadas 20">
          <a:hlinkClick xmlns:r="http://schemas.openxmlformats.org/officeDocument/2006/relationships" r:id="rId3"/>
          <a:extLst>
            <a:ext uri="{FF2B5EF4-FFF2-40B4-BE49-F238E27FC236}">
              <a16:creationId xmlns:a16="http://schemas.microsoft.com/office/drawing/2014/main" id="{743A8BBB-478B-4D64-AD2D-C919D90F0624}"/>
            </a:ext>
          </a:extLst>
        </xdr:cNvPr>
        <xdr:cNvSpPr/>
      </xdr:nvSpPr>
      <xdr:spPr>
        <a:xfrm>
          <a:off x="30079950" y="397192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29</xdr:row>
      <xdr:rowOff>0</xdr:rowOff>
    </xdr:from>
    <xdr:to>
      <xdr:col>22</xdr:col>
      <xdr:colOff>1767416</xdr:colOff>
      <xdr:row>29</xdr:row>
      <xdr:rowOff>328083</xdr:rowOff>
    </xdr:to>
    <xdr:sp macro="" textlink="">
      <xdr:nvSpPr>
        <xdr:cNvPr id="22" name="Rectángulo: esquinas redondeadas 21">
          <a:hlinkClick xmlns:r="http://schemas.openxmlformats.org/officeDocument/2006/relationships" r:id="rId3"/>
          <a:extLst>
            <a:ext uri="{FF2B5EF4-FFF2-40B4-BE49-F238E27FC236}">
              <a16:creationId xmlns:a16="http://schemas.microsoft.com/office/drawing/2014/main" id="{57D9A1A9-6352-42F6-AB4A-695FB5BA849E}"/>
            </a:ext>
          </a:extLst>
        </xdr:cNvPr>
        <xdr:cNvSpPr/>
      </xdr:nvSpPr>
      <xdr:spPr>
        <a:xfrm>
          <a:off x="30079950" y="416433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30</xdr:row>
      <xdr:rowOff>0</xdr:rowOff>
    </xdr:from>
    <xdr:to>
      <xdr:col>22</xdr:col>
      <xdr:colOff>1767416</xdr:colOff>
      <xdr:row>30</xdr:row>
      <xdr:rowOff>328083</xdr:rowOff>
    </xdr:to>
    <xdr:sp macro="" textlink="">
      <xdr:nvSpPr>
        <xdr:cNvPr id="23" name="Rectángulo: esquinas redondeadas 22">
          <a:hlinkClick xmlns:r="http://schemas.openxmlformats.org/officeDocument/2006/relationships" r:id="rId3"/>
          <a:extLst>
            <a:ext uri="{FF2B5EF4-FFF2-40B4-BE49-F238E27FC236}">
              <a16:creationId xmlns:a16="http://schemas.microsoft.com/office/drawing/2014/main" id="{C149F44D-8397-4E13-A6AE-CA52FFCF495D}"/>
            </a:ext>
          </a:extLst>
        </xdr:cNvPr>
        <xdr:cNvSpPr/>
      </xdr:nvSpPr>
      <xdr:spPr>
        <a:xfrm>
          <a:off x="30079950" y="435673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31</xdr:row>
      <xdr:rowOff>0</xdr:rowOff>
    </xdr:from>
    <xdr:to>
      <xdr:col>22</xdr:col>
      <xdr:colOff>1767416</xdr:colOff>
      <xdr:row>31</xdr:row>
      <xdr:rowOff>328083</xdr:rowOff>
    </xdr:to>
    <xdr:sp macro="" textlink="">
      <xdr:nvSpPr>
        <xdr:cNvPr id="24" name="Rectángulo: esquinas redondeadas 23">
          <a:hlinkClick xmlns:r="http://schemas.openxmlformats.org/officeDocument/2006/relationships" r:id="rId3"/>
          <a:extLst>
            <a:ext uri="{FF2B5EF4-FFF2-40B4-BE49-F238E27FC236}">
              <a16:creationId xmlns:a16="http://schemas.microsoft.com/office/drawing/2014/main" id="{8E183EBA-512A-46C1-8110-40436B9C9C9D}"/>
            </a:ext>
          </a:extLst>
        </xdr:cNvPr>
        <xdr:cNvSpPr/>
      </xdr:nvSpPr>
      <xdr:spPr>
        <a:xfrm>
          <a:off x="30079950" y="454914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32</xdr:row>
      <xdr:rowOff>0</xdr:rowOff>
    </xdr:from>
    <xdr:to>
      <xdr:col>22</xdr:col>
      <xdr:colOff>1767416</xdr:colOff>
      <xdr:row>32</xdr:row>
      <xdr:rowOff>328083</xdr:rowOff>
    </xdr:to>
    <xdr:sp macro="" textlink="">
      <xdr:nvSpPr>
        <xdr:cNvPr id="25" name="Rectángulo: esquinas redondeadas 24">
          <a:hlinkClick xmlns:r="http://schemas.openxmlformats.org/officeDocument/2006/relationships" r:id="rId3"/>
          <a:extLst>
            <a:ext uri="{FF2B5EF4-FFF2-40B4-BE49-F238E27FC236}">
              <a16:creationId xmlns:a16="http://schemas.microsoft.com/office/drawing/2014/main" id="{EFB0C644-5267-4B75-99C9-E348434545AE}"/>
            </a:ext>
          </a:extLst>
        </xdr:cNvPr>
        <xdr:cNvSpPr/>
      </xdr:nvSpPr>
      <xdr:spPr>
        <a:xfrm>
          <a:off x="30079950" y="474154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33</xdr:row>
      <xdr:rowOff>0</xdr:rowOff>
    </xdr:from>
    <xdr:to>
      <xdr:col>22</xdr:col>
      <xdr:colOff>1767416</xdr:colOff>
      <xdr:row>33</xdr:row>
      <xdr:rowOff>328083</xdr:rowOff>
    </xdr:to>
    <xdr:sp macro="" textlink="">
      <xdr:nvSpPr>
        <xdr:cNvPr id="26" name="Rectángulo: esquinas redondeadas 25">
          <a:hlinkClick xmlns:r="http://schemas.openxmlformats.org/officeDocument/2006/relationships" r:id="rId3"/>
          <a:extLst>
            <a:ext uri="{FF2B5EF4-FFF2-40B4-BE49-F238E27FC236}">
              <a16:creationId xmlns:a16="http://schemas.microsoft.com/office/drawing/2014/main" id="{7E349053-FABF-43F8-B4B3-E91DA033BDB0}"/>
            </a:ext>
          </a:extLst>
        </xdr:cNvPr>
        <xdr:cNvSpPr/>
      </xdr:nvSpPr>
      <xdr:spPr>
        <a:xfrm>
          <a:off x="30079950" y="493395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34</xdr:row>
      <xdr:rowOff>0</xdr:rowOff>
    </xdr:from>
    <xdr:to>
      <xdr:col>22</xdr:col>
      <xdr:colOff>1767416</xdr:colOff>
      <xdr:row>34</xdr:row>
      <xdr:rowOff>328083</xdr:rowOff>
    </xdr:to>
    <xdr:sp macro="" textlink="">
      <xdr:nvSpPr>
        <xdr:cNvPr id="27" name="Rectángulo: esquinas redondeadas 26">
          <a:hlinkClick xmlns:r="http://schemas.openxmlformats.org/officeDocument/2006/relationships" r:id="rId3"/>
          <a:extLst>
            <a:ext uri="{FF2B5EF4-FFF2-40B4-BE49-F238E27FC236}">
              <a16:creationId xmlns:a16="http://schemas.microsoft.com/office/drawing/2014/main" id="{26125E80-CB1F-4C73-9BD9-DEFFFF0229B5}"/>
            </a:ext>
          </a:extLst>
        </xdr:cNvPr>
        <xdr:cNvSpPr/>
      </xdr:nvSpPr>
      <xdr:spPr>
        <a:xfrm>
          <a:off x="30079950" y="512635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35</xdr:row>
      <xdr:rowOff>0</xdr:rowOff>
    </xdr:from>
    <xdr:to>
      <xdr:col>22</xdr:col>
      <xdr:colOff>1767416</xdr:colOff>
      <xdr:row>35</xdr:row>
      <xdr:rowOff>328083</xdr:rowOff>
    </xdr:to>
    <xdr:sp macro="" textlink="">
      <xdr:nvSpPr>
        <xdr:cNvPr id="28" name="Rectángulo: esquinas redondeadas 27">
          <a:hlinkClick xmlns:r="http://schemas.openxmlformats.org/officeDocument/2006/relationships" r:id="rId3"/>
          <a:extLst>
            <a:ext uri="{FF2B5EF4-FFF2-40B4-BE49-F238E27FC236}">
              <a16:creationId xmlns:a16="http://schemas.microsoft.com/office/drawing/2014/main" id="{F881E645-7C9A-4F07-B448-FFAC0C81386F}"/>
            </a:ext>
          </a:extLst>
        </xdr:cNvPr>
        <xdr:cNvSpPr/>
      </xdr:nvSpPr>
      <xdr:spPr>
        <a:xfrm>
          <a:off x="30079950" y="531876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36</xdr:row>
      <xdr:rowOff>0</xdr:rowOff>
    </xdr:from>
    <xdr:to>
      <xdr:col>22</xdr:col>
      <xdr:colOff>1767416</xdr:colOff>
      <xdr:row>36</xdr:row>
      <xdr:rowOff>328083</xdr:rowOff>
    </xdr:to>
    <xdr:sp macro="" textlink="">
      <xdr:nvSpPr>
        <xdr:cNvPr id="29" name="Rectángulo: esquinas redondeadas 28">
          <a:hlinkClick xmlns:r="http://schemas.openxmlformats.org/officeDocument/2006/relationships" r:id="rId3"/>
          <a:extLst>
            <a:ext uri="{FF2B5EF4-FFF2-40B4-BE49-F238E27FC236}">
              <a16:creationId xmlns:a16="http://schemas.microsoft.com/office/drawing/2014/main" id="{BC239DDE-C85C-4DBB-8E2F-327C24652D7D}"/>
            </a:ext>
          </a:extLst>
        </xdr:cNvPr>
        <xdr:cNvSpPr/>
      </xdr:nvSpPr>
      <xdr:spPr>
        <a:xfrm>
          <a:off x="30079950" y="551116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37</xdr:row>
      <xdr:rowOff>0</xdr:rowOff>
    </xdr:from>
    <xdr:to>
      <xdr:col>22</xdr:col>
      <xdr:colOff>1767416</xdr:colOff>
      <xdr:row>37</xdr:row>
      <xdr:rowOff>328083</xdr:rowOff>
    </xdr:to>
    <xdr:sp macro="" textlink="">
      <xdr:nvSpPr>
        <xdr:cNvPr id="30" name="Rectángulo: esquinas redondeadas 29">
          <a:hlinkClick xmlns:r="http://schemas.openxmlformats.org/officeDocument/2006/relationships" r:id="rId3"/>
          <a:extLst>
            <a:ext uri="{FF2B5EF4-FFF2-40B4-BE49-F238E27FC236}">
              <a16:creationId xmlns:a16="http://schemas.microsoft.com/office/drawing/2014/main" id="{C22D7F54-A19C-44C2-A111-4A748F214AC9}"/>
            </a:ext>
          </a:extLst>
        </xdr:cNvPr>
        <xdr:cNvSpPr/>
      </xdr:nvSpPr>
      <xdr:spPr>
        <a:xfrm>
          <a:off x="30079950" y="570357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38</xdr:row>
      <xdr:rowOff>0</xdr:rowOff>
    </xdr:from>
    <xdr:to>
      <xdr:col>22</xdr:col>
      <xdr:colOff>1767416</xdr:colOff>
      <xdr:row>38</xdr:row>
      <xdr:rowOff>328083</xdr:rowOff>
    </xdr:to>
    <xdr:sp macro="" textlink="">
      <xdr:nvSpPr>
        <xdr:cNvPr id="31" name="Rectángulo: esquinas redondeadas 30">
          <a:hlinkClick xmlns:r="http://schemas.openxmlformats.org/officeDocument/2006/relationships" r:id="rId3"/>
          <a:extLst>
            <a:ext uri="{FF2B5EF4-FFF2-40B4-BE49-F238E27FC236}">
              <a16:creationId xmlns:a16="http://schemas.microsoft.com/office/drawing/2014/main" id="{09C3A428-4643-41F8-A3D3-63C81534B1A8}"/>
            </a:ext>
          </a:extLst>
        </xdr:cNvPr>
        <xdr:cNvSpPr/>
      </xdr:nvSpPr>
      <xdr:spPr>
        <a:xfrm>
          <a:off x="30079950" y="589597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39</xdr:row>
      <xdr:rowOff>0</xdr:rowOff>
    </xdr:from>
    <xdr:to>
      <xdr:col>22</xdr:col>
      <xdr:colOff>1767416</xdr:colOff>
      <xdr:row>39</xdr:row>
      <xdr:rowOff>328083</xdr:rowOff>
    </xdr:to>
    <xdr:sp macro="" textlink="">
      <xdr:nvSpPr>
        <xdr:cNvPr id="32" name="Rectángulo: esquinas redondeadas 31">
          <a:hlinkClick xmlns:r="http://schemas.openxmlformats.org/officeDocument/2006/relationships" r:id="rId3"/>
          <a:extLst>
            <a:ext uri="{FF2B5EF4-FFF2-40B4-BE49-F238E27FC236}">
              <a16:creationId xmlns:a16="http://schemas.microsoft.com/office/drawing/2014/main" id="{61C6F6EF-DD53-4D8F-8BC6-EBB343D9ECBD}"/>
            </a:ext>
          </a:extLst>
        </xdr:cNvPr>
        <xdr:cNvSpPr/>
      </xdr:nvSpPr>
      <xdr:spPr>
        <a:xfrm>
          <a:off x="30079950" y="608838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40</xdr:row>
      <xdr:rowOff>0</xdr:rowOff>
    </xdr:from>
    <xdr:to>
      <xdr:col>22</xdr:col>
      <xdr:colOff>1767416</xdr:colOff>
      <xdr:row>40</xdr:row>
      <xdr:rowOff>328083</xdr:rowOff>
    </xdr:to>
    <xdr:sp macro="" textlink="">
      <xdr:nvSpPr>
        <xdr:cNvPr id="33" name="Rectángulo: esquinas redondeadas 32">
          <a:hlinkClick xmlns:r="http://schemas.openxmlformats.org/officeDocument/2006/relationships" r:id="rId3"/>
          <a:extLst>
            <a:ext uri="{FF2B5EF4-FFF2-40B4-BE49-F238E27FC236}">
              <a16:creationId xmlns:a16="http://schemas.microsoft.com/office/drawing/2014/main" id="{F4026485-7568-4066-A9FD-0B135C2DD860}"/>
            </a:ext>
          </a:extLst>
        </xdr:cNvPr>
        <xdr:cNvSpPr/>
      </xdr:nvSpPr>
      <xdr:spPr>
        <a:xfrm>
          <a:off x="30079950" y="628078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41</xdr:row>
      <xdr:rowOff>0</xdr:rowOff>
    </xdr:from>
    <xdr:to>
      <xdr:col>22</xdr:col>
      <xdr:colOff>1767416</xdr:colOff>
      <xdr:row>41</xdr:row>
      <xdr:rowOff>328083</xdr:rowOff>
    </xdr:to>
    <xdr:sp macro="" textlink="">
      <xdr:nvSpPr>
        <xdr:cNvPr id="34" name="Rectángulo: esquinas redondeadas 33">
          <a:hlinkClick xmlns:r="http://schemas.openxmlformats.org/officeDocument/2006/relationships" r:id="rId3"/>
          <a:extLst>
            <a:ext uri="{FF2B5EF4-FFF2-40B4-BE49-F238E27FC236}">
              <a16:creationId xmlns:a16="http://schemas.microsoft.com/office/drawing/2014/main" id="{A082CD3E-0C1A-43AA-832D-9E3D123F6B78}"/>
            </a:ext>
          </a:extLst>
        </xdr:cNvPr>
        <xdr:cNvSpPr/>
      </xdr:nvSpPr>
      <xdr:spPr>
        <a:xfrm>
          <a:off x="30079950" y="647319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42</xdr:row>
      <xdr:rowOff>0</xdr:rowOff>
    </xdr:from>
    <xdr:to>
      <xdr:col>22</xdr:col>
      <xdr:colOff>1767416</xdr:colOff>
      <xdr:row>42</xdr:row>
      <xdr:rowOff>328083</xdr:rowOff>
    </xdr:to>
    <xdr:sp macro="" textlink="">
      <xdr:nvSpPr>
        <xdr:cNvPr id="35" name="Rectángulo: esquinas redondeadas 34">
          <a:hlinkClick xmlns:r="http://schemas.openxmlformats.org/officeDocument/2006/relationships" r:id="rId3"/>
          <a:extLst>
            <a:ext uri="{FF2B5EF4-FFF2-40B4-BE49-F238E27FC236}">
              <a16:creationId xmlns:a16="http://schemas.microsoft.com/office/drawing/2014/main" id="{CF0EC51F-5DFB-4E49-A2A1-998E93AF68BD}"/>
            </a:ext>
          </a:extLst>
        </xdr:cNvPr>
        <xdr:cNvSpPr/>
      </xdr:nvSpPr>
      <xdr:spPr>
        <a:xfrm>
          <a:off x="30079950" y="666559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43</xdr:row>
      <xdr:rowOff>0</xdr:rowOff>
    </xdr:from>
    <xdr:to>
      <xdr:col>22</xdr:col>
      <xdr:colOff>1767416</xdr:colOff>
      <xdr:row>43</xdr:row>
      <xdr:rowOff>328083</xdr:rowOff>
    </xdr:to>
    <xdr:sp macro="" textlink="">
      <xdr:nvSpPr>
        <xdr:cNvPr id="36" name="Rectángulo: esquinas redondeadas 35">
          <a:hlinkClick xmlns:r="http://schemas.openxmlformats.org/officeDocument/2006/relationships" r:id="rId3"/>
          <a:extLst>
            <a:ext uri="{FF2B5EF4-FFF2-40B4-BE49-F238E27FC236}">
              <a16:creationId xmlns:a16="http://schemas.microsoft.com/office/drawing/2014/main" id="{8DF3794F-141D-43E6-B862-FA6C85F1FB81}"/>
            </a:ext>
          </a:extLst>
        </xdr:cNvPr>
        <xdr:cNvSpPr/>
      </xdr:nvSpPr>
      <xdr:spPr>
        <a:xfrm>
          <a:off x="30079950" y="685800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44</xdr:row>
      <xdr:rowOff>0</xdr:rowOff>
    </xdr:from>
    <xdr:to>
      <xdr:col>22</xdr:col>
      <xdr:colOff>1767416</xdr:colOff>
      <xdr:row>44</xdr:row>
      <xdr:rowOff>328083</xdr:rowOff>
    </xdr:to>
    <xdr:sp macro="" textlink="">
      <xdr:nvSpPr>
        <xdr:cNvPr id="37" name="Rectángulo: esquinas redondeadas 36">
          <a:hlinkClick xmlns:r="http://schemas.openxmlformats.org/officeDocument/2006/relationships" r:id="rId3"/>
          <a:extLst>
            <a:ext uri="{FF2B5EF4-FFF2-40B4-BE49-F238E27FC236}">
              <a16:creationId xmlns:a16="http://schemas.microsoft.com/office/drawing/2014/main" id="{87C62D88-07B5-4A9D-B419-146198C89355}"/>
            </a:ext>
          </a:extLst>
        </xdr:cNvPr>
        <xdr:cNvSpPr/>
      </xdr:nvSpPr>
      <xdr:spPr>
        <a:xfrm>
          <a:off x="30079950" y="705040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45</xdr:row>
      <xdr:rowOff>0</xdr:rowOff>
    </xdr:from>
    <xdr:to>
      <xdr:col>22</xdr:col>
      <xdr:colOff>1767416</xdr:colOff>
      <xdr:row>45</xdr:row>
      <xdr:rowOff>328083</xdr:rowOff>
    </xdr:to>
    <xdr:sp macro="" textlink="">
      <xdr:nvSpPr>
        <xdr:cNvPr id="38" name="Rectángulo: esquinas redondeadas 37">
          <a:hlinkClick xmlns:r="http://schemas.openxmlformats.org/officeDocument/2006/relationships" r:id="rId3"/>
          <a:extLst>
            <a:ext uri="{FF2B5EF4-FFF2-40B4-BE49-F238E27FC236}">
              <a16:creationId xmlns:a16="http://schemas.microsoft.com/office/drawing/2014/main" id="{4D51B097-51A4-499B-A75A-9E42B505ECA1}"/>
            </a:ext>
          </a:extLst>
        </xdr:cNvPr>
        <xdr:cNvSpPr/>
      </xdr:nvSpPr>
      <xdr:spPr>
        <a:xfrm>
          <a:off x="30079950" y="724281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46</xdr:row>
      <xdr:rowOff>0</xdr:rowOff>
    </xdr:from>
    <xdr:to>
      <xdr:col>22</xdr:col>
      <xdr:colOff>1767416</xdr:colOff>
      <xdr:row>46</xdr:row>
      <xdr:rowOff>328083</xdr:rowOff>
    </xdr:to>
    <xdr:sp macro="" textlink="">
      <xdr:nvSpPr>
        <xdr:cNvPr id="39" name="Rectángulo: esquinas redondeadas 38">
          <a:hlinkClick xmlns:r="http://schemas.openxmlformats.org/officeDocument/2006/relationships" r:id="rId3"/>
          <a:extLst>
            <a:ext uri="{FF2B5EF4-FFF2-40B4-BE49-F238E27FC236}">
              <a16:creationId xmlns:a16="http://schemas.microsoft.com/office/drawing/2014/main" id="{44E18377-3FF3-4F7C-B02D-9F812CE32ED2}"/>
            </a:ext>
          </a:extLst>
        </xdr:cNvPr>
        <xdr:cNvSpPr/>
      </xdr:nvSpPr>
      <xdr:spPr>
        <a:xfrm>
          <a:off x="30079950" y="743521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47</xdr:row>
      <xdr:rowOff>0</xdr:rowOff>
    </xdr:from>
    <xdr:to>
      <xdr:col>22</xdr:col>
      <xdr:colOff>1767416</xdr:colOff>
      <xdr:row>47</xdr:row>
      <xdr:rowOff>328083</xdr:rowOff>
    </xdr:to>
    <xdr:sp macro="" textlink="">
      <xdr:nvSpPr>
        <xdr:cNvPr id="40" name="Rectángulo: esquinas redondeadas 39">
          <a:hlinkClick xmlns:r="http://schemas.openxmlformats.org/officeDocument/2006/relationships" r:id="rId3"/>
          <a:extLst>
            <a:ext uri="{FF2B5EF4-FFF2-40B4-BE49-F238E27FC236}">
              <a16:creationId xmlns:a16="http://schemas.microsoft.com/office/drawing/2014/main" id="{C8E1D016-5B93-4F13-A746-3B41FAAB02EF}"/>
            </a:ext>
          </a:extLst>
        </xdr:cNvPr>
        <xdr:cNvSpPr/>
      </xdr:nvSpPr>
      <xdr:spPr>
        <a:xfrm>
          <a:off x="30079950" y="762762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48</xdr:row>
      <xdr:rowOff>0</xdr:rowOff>
    </xdr:from>
    <xdr:to>
      <xdr:col>22</xdr:col>
      <xdr:colOff>1767416</xdr:colOff>
      <xdr:row>48</xdr:row>
      <xdr:rowOff>328083</xdr:rowOff>
    </xdr:to>
    <xdr:sp macro="" textlink="">
      <xdr:nvSpPr>
        <xdr:cNvPr id="41" name="Rectángulo: esquinas redondeadas 40">
          <a:hlinkClick xmlns:r="http://schemas.openxmlformats.org/officeDocument/2006/relationships" r:id="rId3"/>
          <a:extLst>
            <a:ext uri="{FF2B5EF4-FFF2-40B4-BE49-F238E27FC236}">
              <a16:creationId xmlns:a16="http://schemas.microsoft.com/office/drawing/2014/main" id="{02852D9F-1EE6-4CF1-AA80-3CFF0E0A5806}"/>
            </a:ext>
          </a:extLst>
        </xdr:cNvPr>
        <xdr:cNvSpPr/>
      </xdr:nvSpPr>
      <xdr:spPr>
        <a:xfrm>
          <a:off x="30079950" y="782002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49</xdr:row>
      <xdr:rowOff>0</xdr:rowOff>
    </xdr:from>
    <xdr:to>
      <xdr:col>22</xdr:col>
      <xdr:colOff>1767416</xdr:colOff>
      <xdr:row>49</xdr:row>
      <xdr:rowOff>328083</xdr:rowOff>
    </xdr:to>
    <xdr:sp macro="" textlink="">
      <xdr:nvSpPr>
        <xdr:cNvPr id="42" name="Rectángulo: esquinas redondeadas 41">
          <a:hlinkClick xmlns:r="http://schemas.openxmlformats.org/officeDocument/2006/relationships" r:id="rId3"/>
          <a:extLst>
            <a:ext uri="{FF2B5EF4-FFF2-40B4-BE49-F238E27FC236}">
              <a16:creationId xmlns:a16="http://schemas.microsoft.com/office/drawing/2014/main" id="{6C34DBCF-47D1-4D86-A963-599C6439467E}"/>
            </a:ext>
          </a:extLst>
        </xdr:cNvPr>
        <xdr:cNvSpPr/>
      </xdr:nvSpPr>
      <xdr:spPr>
        <a:xfrm>
          <a:off x="30079950" y="801243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50</xdr:row>
      <xdr:rowOff>0</xdr:rowOff>
    </xdr:from>
    <xdr:to>
      <xdr:col>22</xdr:col>
      <xdr:colOff>1767416</xdr:colOff>
      <xdr:row>50</xdr:row>
      <xdr:rowOff>328083</xdr:rowOff>
    </xdr:to>
    <xdr:sp macro="" textlink="">
      <xdr:nvSpPr>
        <xdr:cNvPr id="43" name="Rectángulo: esquinas redondeadas 42">
          <a:hlinkClick xmlns:r="http://schemas.openxmlformats.org/officeDocument/2006/relationships" r:id="rId3"/>
          <a:extLst>
            <a:ext uri="{FF2B5EF4-FFF2-40B4-BE49-F238E27FC236}">
              <a16:creationId xmlns:a16="http://schemas.microsoft.com/office/drawing/2014/main" id="{1517A512-6F0A-4674-8275-3BC7F963FF29}"/>
            </a:ext>
          </a:extLst>
        </xdr:cNvPr>
        <xdr:cNvSpPr/>
      </xdr:nvSpPr>
      <xdr:spPr>
        <a:xfrm>
          <a:off x="30079950" y="820483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51</xdr:row>
      <xdr:rowOff>0</xdr:rowOff>
    </xdr:from>
    <xdr:to>
      <xdr:col>22</xdr:col>
      <xdr:colOff>1767416</xdr:colOff>
      <xdr:row>51</xdr:row>
      <xdr:rowOff>328083</xdr:rowOff>
    </xdr:to>
    <xdr:sp macro="" textlink="">
      <xdr:nvSpPr>
        <xdr:cNvPr id="44" name="Rectángulo: esquinas redondeadas 43">
          <a:hlinkClick xmlns:r="http://schemas.openxmlformats.org/officeDocument/2006/relationships" r:id="rId3"/>
          <a:extLst>
            <a:ext uri="{FF2B5EF4-FFF2-40B4-BE49-F238E27FC236}">
              <a16:creationId xmlns:a16="http://schemas.microsoft.com/office/drawing/2014/main" id="{6E1CF3C4-8AC6-440D-88E6-2E55E7B0F98E}"/>
            </a:ext>
          </a:extLst>
        </xdr:cNvPr>
        <xdr:cNvSpPr/>
      </xdr:nvSpPr>
      <xdr:spPr>
        <a:xfrm>
          <a:off x="30079950" y="839724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52</xdr:row>
      <xdr:rowOff>0</xdr:rowOff>
    </xdr:from>
    <xdr:to>
      <xdr:col>22</xdr:col>
      <xdr:colOff>1767416</xdr:colOff>
      <xdr:row>52</xdr:row>
      <xdr:rowOff>328083</xdr:rowOff>
    </xdr:to>
    <xdr:sp macro="" textlink="">
      <xdr:nvSpPr>
        <xdr:cNvPr id="45" name="Rectángulo: esquinas redondeadas 44">
          <a:hlinkClick xmlns:r="http://schemas.openxmlformats.org/officeDocument/2006/relationships" r:id="rId3"/>
          <a:extLst>
            <a:ext uri="{FF2B5EF4-FFF2-40B4-BE49-F238E27FC236}">
              <a16:creationId xmlns:a16="http://schemas.microsoft.com/office/drawing/2014/main" id="{3CCD74DE-3CD8-4056-839D-5BCFFE3D102C}"/>
            </a:ext>
          </a:extLst>
        </xdr:cNvPr>
        <xdr:cNvSpPr/>
      </xdr:nvSpPr>
      <xdr:spPr>
        <a:xfrm>
          <a:off x="30079950" y="858964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53</xdr:row>
      <xdr:rowOff>0</xdr:rowOff>
    </xdr:from>
    <xdr:to>
      <xdr:col>22</xdr:col>
      <xdr:colOff>1767416</xdr:colOff>
      <xdr:row>53</xdr:row>
      <xdr:rowOff>328083</xdr:rowOff>
    </xdr:to>
    <xdr:sp macro="" textlink="">
      <xdr:nvSpPr>
        <xdr:cNvPr id="46" name="Rectángulo: esquinas redondeadas 45">
          <a:hlinkClick xmlns:r="http://schemas.openxmlformats.org/officeDocument/2006/relationships" r:id="rId3"/>
          <a:extLst>
            <a:ext uri="{FF2B5EF4-FFF2-40B4-BE49-F238E27FC236}">
              <a16:creationId xmlns:a16="http://schemas.microsoft.com/office/drawing/2014/main" id="{6618B559-744E-4816-839F-FFD57CF0F600}"/>
            </a:ext>
          </a:extLst>
        </xdr:cNvPr>
        <xdr:cNvSpPr/>
      </xdr:nvSpPr>
      <xdr:spPr>
        <a:xfrm>
          <a:off x="30079950" y="878205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54</xdr:row>
      <xdr:rowOff>0</xdr:rowOff>
    </xdr:from>
    <xdr:to>
      <xdr:col>22</xdr:col>
      <xdr:colOff>1767416</xdr:colOff>
      <xdr:row>54</xdr:row>
      <xdr:rowOff>328083</xdr:rowOff>
    </xdr:to>
    <xdr:sp macro="" textlink="">
      <xdr:nvSpPr>
        <xdr:cNvPr id="47" name="Rectángulo: esquinas redondeadas 46">
          <a:hlinkClick xmlns:r="http://schemas.openxmlformats.org/officeDocument/2006/relationships" r:id="rId3"/>
          <a:extLst>
            <a:ext uri="{FF2B5EF4-FFF2-40B4-BE49-F238E27FC236}">
              <a16:creationId xmlns:a16="http://schemas.microsoft.com/office/drawing/2014/main" id="{8D360C41-B70A-452F-A641-F60BEE0BF81B}"/>
            </a:ext>
          </a:extLst>
        </xdr:cNvPr>
        <xdr:cNvSpPr/>
      </xdr:nvSpPr>
      <xdr:spPr>
        <a:xfrm>
          <a:off x="30079950" y="897445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55</xdr:row>
      <xdr:rowOff>0</xdr:rowOff>
    </xdr:from>
    <xdr:to>
      <xdr:col>22</xdr:col>
      <xdr:colOff>1767416</xdr:colOff>
      <xdr:row>55</xdr:row>
      <xdr:rowOff>328083</xdr:rowOff>
    </xdr:to>
    <xdr:sp macro="" textlink="">
      <xdr:nvSpPr>
        <xdr:cNvPr id="48" name="Rectángulo: esquinas redondeadas 47">
          <a:hlinkClick xmlns:r="http://schemas.openxmlformats.org/officeDocument/2006/relationships" r:id="rId3"/>
          <a:extLst>
            <a:ext uri="{FF2B5EF4-FFF2-40B4-BE49-F238E27FC236}">
              <a16:creationId xmlns:a16="http://schemas.microsoft.com/office/drawing/2014/main" id="{D9DE1B0F-DCF0-48E8-99A2-978AE4A56B6E}"/>
            </a:ext>
          </a:extLst>
        </xdr:cNvPr>
        <xdr:cNvSpPr/>
      </xdr:nvSpPr>
      <xdr:spPr>
        <a:xfrm>
          <a:off x="30079950" y="916686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56</xdr:row>
      <xdr:rowOff>0</xdr:rowOff>
    </xdr:from>
    <xdr:to>
      <xdr:col>22</xdr:col>
      <xdr:colOff>1767416</xdr:colOff>
      <xdr:row>56</xdr:row>
      <xdr:rowOff>328083</xdr:rowOff>
    </xdr:to>
    <xdr:sp macro="" textlink="">
      <xdr:nvSpPr>
        <xdr:cNvPr id="49" name="Rectángulo: esquinas redondeadas 48">
          <a:hlinkClick xmlns:r="http://schemas.openxmlformats.org/officeDocument/2006/relationships" r:id="rId3"/>
          <a:extLst>
            <a:ext uri="{FF2B5EF4-FFF2-40B4-BE49-F238E27FC236}">
              <a16:creationId xmlns:a16="http://schemas.microsoft.com/office/drawing/2014/main" id="{680B4AC6-475C-47D8-9085-168FB3672A4F}"/>
            </a:ext>
          </a:extLst>
        </xdr:cNvPr>
        <xdr:cNvSpPr/>
      </xdr:nvSpPr>
      <xdr:spPr>
        <a:xfrm>
          <a:off x="30079950" y="935926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57</xdr:row>
      <xdr:rowOff>0</xdr:rowOff>
    </xdr:from>
    <xdr:to>
      <xdr:col>22</xdr:col>
      <xdr:colOff>1767416</xdr:colOff>
      <xdr:row>57</xdr:row>
      <xdr:rowOff>328083</xdr:rowOff>
    </xdr:to>
    <xdr:sp macro="" textlink="">
      <xdr:nvSpPr>
        <xdr:cNvPr id="50" name="Rectángulo: esquinas redondeadas 49">
          <a:hlinkClick xmlns:r="http://schemas.openxmlformats.org/officeDocument/2006/relationships" r:id="rId3"/>
          <a:extLst>
            <a:ext uri="{FF2B5EF4-FFF2-40B4-BE49-F238E27FC236}">
              <a16:creationId xmlns:a16="http://schemas.microsoft.com/office/drawing/2014/main" id="{D000814C-4A9D-4904-914C-C7C98230DEE2}"/>
            </a:ext>
          </a:extLst>
        </xdr:cNvPr>
        <xdr:cNvSpPr/>
      </xdr:nvSpPr>
      <xdr:spPr>
        <a:xfrm>
          <a:off x="30079950" y="955167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58</xdr:row>
      <xdr:rowOff>0</xdr:rowOff>
    </xdr:from>
    <xdr:to>
      <xdr:col>22</xdr:col>
      <xdr:colOff>1767416</xdr:colOff>
      <xdr:row>58</xdr:row>
      <xdr:rowOff>328083</xdr:rowOff>
    </xdr:to>
    <xdr:sp macro="" textlink="">
      <xdr:nvSpPr>
        <xdr:cNvPr id="51" name="Rectángulo: esquinas redondeadas 50">
          <a:hlinkClick xmlns:r="http://schemas.openxmlformats.org/officeDocument/2006/relationships" r:id="rId3"/>
          <a:extLst>
            <a:ext uri="{FF2B5EF4-FFF2-40B4-BE49-F238E27FC236}">
              <a16:creationId xmlns:a16="http://schemas.microsoft.com/office/drawing/2014/main" id="{BBABDEC3-207B-44C6-9EDF-1F4AF6B4966E}"/>
            </a:ext>
          </a:extLst>
        </xdr:cNvPr>
        <xdr:cNvSpPr/>
      </xdr:nvSpPr>
      <xdr:spPr>
        <a:xfrm>
          <a:off x="30079950" y="974407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744970</xdr:colOff>
      <xdr:row>0</xdr:row>
      <xdr:rowOff>67541</xdr:rowOff>
    </xdr:from>
    <xdr:to>
      <xdr:col>1</xdr:col>
      <xdr:colOff>1584613</xdr:colOff>
      <xdr:row>2</xdr:row>
      <xdr:rowOff>284708</xdr:rowOff>
    </xdr:to>
    <xdr:pic>
      <xdr:nvPicPr>
        <xdr:cNvPr id="2" name="Imagen 1">
          <a:extLst>
            <a:ext uri="{FF2B5EF4-FFF2-40B4-BE49-F238E27FC236}">
              <a16:creationId xmlns:a16="http://schemas.microsoft.com/office/drawing/2014/main" id="{7076374E-5BC7-4B1D-BD30-821C407DA8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5470" y="67541"/>
          <a:ext cx="839643" cy="805985"/>
        </a:xfrm>
        <a:prstGeom prst="rect">
          <a:avLst/>
        </a:prstGeom>
      </xdr:spPr>
    </xdr:pic>
    <xdr:clientData/>
  </xdr:twoCellAnchor>
  <xdr:twoCellAnchor editAs="oneCell">
    <xdr:from>
      <xdr:col>8</xdr:col>
      <xdr:colOff>432089</xdr:colOff>
      <xdr:row>0</xdr:row>
      <xdr:rowOff>43296</xdr:rowOff>
    </xdr:from>
    <xdr:to>
      <xdr:col>8</xdr:col>
      <xdr:colOff>1241671</xdr:colOff>
      <xdr:row>2</xdr:row>
      <xdr:rowOff>277092</xdr:rowOff>
    </xdr:to>
    <xdr:pic>
      <xdr:nvPicPr>
        <xdr:cNvPr id="3" name="Imagen 2">
          <a:extLst>
            <a:ext uri="{FF2B5EF4-FFF2-40B4-BE49-F238E27FC236}">
              <a16:creationId xmlns:a16="http://schemas.microsoft.com/office/drawing/2014/main" id="{388C6835-F3E3-4542-9E5C-B9690A7ACB5A}"/>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155" t="9970" r="13530" b="11384"/>
        <a:stretch/>
      </xdr:blipFill>
      <xdr:spPr>
        <a:xfrm>
          <a:off x="11481089" y="43296"/>
          <a:ext cx="809582" cy="82261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819150</xdr:colOff>
      <xdr:row>0</xdr:row>
      <xdr:rowOff>57150</xdr:rowOff>
    </xdr:from>
    <xdr:to>
      <xdr:col>2</xdr:col>
      <xdr:colOff>1905000</xdr:colOff>
      <xdr:row>2</xdr:row>
      <xdr:rowOff>742892</xdr:rowOff>
    </xdr:to>
    <xdr:pic>
      <xdr:nvPicPr>
        <xdr:cNvPr id="2" name="Imagen 1">
          <a:extLst>
            <a:ext uri="{FF2B5EF4-FFF2-40B4-BE49-F238E27FC236}">
              <a16:creationId xmlns:a16="http://schemas.microsoft.com/office/drawing/2014/main" id="{02D45B19-6139-4609-89B4-8BC04D770C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0600" y="57150"/>
          <a:ext cx="2447925" cy="1657292"/>
        </a:xfrm>
        <a:prstGeom prst="rect">
          <a:avLst/>
        </a:prstGeom>
      </xdr:spPr>
    </xdr:pic>
    <xdr:clientData/>
  </xdr:twoCellAnchor>
  <xdr:twoCellAnchor editAs="oneCell">
    <xdr:from>
      <xdr:col>32</xdr:col>
      <xdr:colOff>375227</xdr:colOff>
      <xdr:row>0</xdr:row>
      <xdr:rowOff>0</xdr:rowOff>
    </xdr:from>
    <xdr:to>
      <xdr:col>37</xdr:col>
      <xdr:colOff>90055</xdr:colOff>
      <xdr:row>2</xdr:row>
      <xdr:rowOff>656966</xdr:rowOff>
    </xdr:to>
    <xdr:pic>
      <xdr:nvPicPr>
        <xdr:cNvPr id="3" name="Imagen 2">
          <a:extLst>
            <a:ext uri="{FF2B5EF4-FFF2-40B4-BE49-F238E27FC236}">
              <a16:creationId xmlns:a16="http://schemas.microsoft.com/office/drawing/2014/main" id="{5839376B-6FE9-444C-BF2F-A335C10D2967}"/>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2820" t="5529" r="13676" b="8222"/>
        <a:stretch/>
      </xdr:blipFill>
      <xdr:spPr>
        <a:xfrm>
          <a:off x="29350277" y="0"/>
          <a:ext cx="1762703" cy="1628516"/>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Victor Eduardo BenitoRevollo Canabal" id="{FA7D76B7-1C17-4543-B768-281E57B7966C}" userId="Victor Eduardo BenitoRevollo Canabal" providerId="None"/>
  <person displayName="Victor Eduardo BenitoRevollo Canabal" id="{492DBFEA-1A54-4FEC-B75D-352076BC0010}" userId="S::victor.benitorevollo@unp.gov.co::2cf58058-54c4-4b9f-8163-5605638dd73d" providerId="AD"/>
</personList>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00000000-000A-0000-FFFF-FFFF04000000}">
  <cacheSource type="worksheet">
    <worksheetSource name="Tabla1"/>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TablaDinámica1" cacheId="1"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D209:E221"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x="2"/>
        <item x="3"/>
        <item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B209:C219" totalsRowShown="0" headerRowDxfId="3" dataDxfId="2">
  <autoFilter ref="B209:C219" xr:uid="{00000000-0009-0000-0100-000001000000}"/>
  <tableColumns count="2">
    <tableColumn id="1" xr3:uid="{00000000-0010-0000-0000-000001000000}" name="Criterios" dataDxfId="1"/>
    <tableColumn id="2" xr3:uid="{00000000-0010-0000-0000-000002000000}" name="Subcriterios"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H48" dT="2024-10-10T15:07:49.38" personId="{FA7D76B7-1C17-4543-B768-281E57B7966C}" id="{D21D4887-EFE5-464F-AE10-9841CF374249}">
    <text>Validar con andres el procedimiento de mejora para agregar una fuente de accion nueva</text>
  </threadedComment>
  <threadedComment ref="H54" dT="2024-10-11T14:00:48.69" personId="{FA7D76B7-1C17-4543-B768-281E57B7966C}" id="{0FB5362A-CDC7-4F0F-A42D-1510459C6650}">
    <text>Revisar con el proceso y validar la parte de SI para actualizar</text>
  </threadedComment>
  <threadedComment ref="G61" dT="2024-10-11T14:09:45.08" personId="{FA7D76B7-1C17-4543-B768-281E57B7966C}" id="{34043613-66DA-4F0E-A0D9-08E255C57737}">
    <text>VERIFICAR ESTE PROTOCOLO Y ADICIONAR EL QUE ESTA ELABORANDO BS Y SS</text>
  </threadedComment>
  <threadedComment ref="G62" dT="2024-10-11T14:09:45.08" personId="{FA7D76B7-1C17-4543-B768-281E57B7966C}" id="{E742DF35-1EB8-4A5D-9C90-D211DDD2C093}">
    <text>VERIFICAR ESTE PROTOCOLO Y ADICIONAR EL QUE ESTA ELABORANDO BS Y SS</text>
  </threadedComment>
  <threadedComment ref="G65" dT="2024-10-10T21:31:36.05" personId="{492DBFEA-1A54-4FEC-B75D-352076BC0010}" id="{43DC9ECD-C088-441B-8DE9-6C87A8F06866}">
    <text xml:space="preserve">Falta complementar con administrativa de acuerdo con el correo enviado y alinear </text>
  </threadedComment>
  <threadedComment ref="G68" dT="2024-10-11T14:09:45.08" personId="{FA7D76B7-1C17-4543-B768-281E57B7966C}" id="{392367C1-8A10-4E13-B8C3-476797407199}">
    <text>VERIFICAR ESTE PROTOCOLO Y ADICIONAR EL QUE ESTA ELABORANDO BS Y SS</text>
  </threadedComment>
  <threadedComment ref="H70" dT="2024-10-11T14:21:33.24" personId="{FA7D76B7-1C17-4543-B768-281E57B7966C}" id="{9A1F3FD6-4448-4438-8704-6250C0C7BCA5}">
    <text>Complementar con lo que nos responda adminitrativa</text>
  </threadedComment>
  <threadedComment ref="H73" dT="2024-10-11T14:19:32.19" personId="{FA7D76B7-1C17-4543-B768-281E57B7966C}" id="{A09C0E4A-B05B-401F-BC88-7B1BE5950226}">
    <text xml:space="preserve">Definir como se realiza actualmente en la entidad el borrado seguro, </text>
  </threadedComment>
  <threadedComment ref="G75" dT="2024-10-10T23:58:45.90" personId="{492DBFEA-1A54-4FEC-B75D-352076BC0010}" id="{883A4F46-32FB-44F8-98CC-6616DC6CA455}">
    <text>Validar que se tiene con este control en la unidad 
Sistemas de back end o end point protection</text>
  </threadedComment>
  <threadedComment ref="H75" dT="2024-10-10T23:52:40.96" personId="{492DBFEA-1A54-4FEC-B75D-352076BC0010}" id="{B788DE5A-C088-405A-A17D-02B824506B32}">
    <text>Validar con raul o richard</text>
  </threadedComment>
  <threadedComment ref="G76" dT="2024-10-10T23:52:29.04" personId="{492DBFEA-1A54-4FEC-B75D-352076BC0010}" id="{2476BB7A-71B7-4A76-BD6E-7D5D9940E107}">
    <text>Validar con richard</text>
  </threadedComment>
  <threadedComment ref="H81" dT="2024-10-11T14:18:42.42" personId="{FA7D76B7-1C17-4543-B768-281E57B7966C}" id="{E2C5AAD3-03C8-498E-88CC-6B94BE73F075}">
    <text>validar</text>
  </threadedComment>
  <threadedComment ref="G88" dT="2024-10-10T23:52:01.37" personId="{492DBFEA-1A54-4FEC-B75D-352076BC0010}" id="{8305D206-CDA6-44E0-9C59-CC926F3B76EF}">
    <text>Validar con andres soto o norberto para complementar la redundancia con linea vida</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7.bin"/><Relationship Id="rId1" Type="http://schemas.openxmlformats.org/officeDocument/2006/relationships/pivotTable" Target="../pivotTables/pivotTable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249977111117893"/>
  </sheetPr>
  <dimension ref="A1:DZ72"/>
  <sheetViews>
    <sheetView tabSelected="1" view="pageBreakPreview" topLeftCell="J8" zoomScale="70" zoomScaleNormal="70" zoomScaleSheetLayoutView="70" workbookViewId="0">
      <selection activeCell="C6" sqref="C6:T6"/>
    </sheetView>
  </sheetViews>
  <sheetFormatPr baseColWidth="10" defaultColWidth="0" defaultRowHeight="13.8"/>
  <cols>
    <col min="1" max="1" width="4" style="148" bestFit="1" customWidth="1"/>
    <col min="2" max="2" width="19.88671875" style="148" customWidth="1"/>
    <col min="3" max="3" width="24" style="148" customWidth="1"/>
    <col min="4" max="4" width="28.88671875" style="148" customWidth="1"/>
    <col min="5" max="5" width="33.33203125" style="146" customWidth="1"/>
    <col min="6" max="6" width="32.44140625" style="146" customWidth="1"/>
    <col min="7" max="7" width="33.6640625" style="150" customWidth="1"/>
    <col min="8" max="8" width="15" style="150" customWidth="1"/>
    <col min="9" max="9" width="53.88671875" style="150" customWidth="1"/>
    <col min="10" max="10" width="21.6640625" style="150" customWidth="1"/>
    <col min="11" max="12" width="19" style="150" customWidth="1"/>
    <col min="13" max="13" width="17.88671875" style="146" customWidth="1"/>
    <col min="14" max="14" width="16.5546875" style="146" customWidth="1"/>
    <col min="15" max="15" width="6.33203125" style="146" bestFit="1" customWidth="1"/>
    <col min="16" max="16" width="27.33203125" style="146" bestFit="1" customWidth="1"/>
    <col min="17" max="17" width="30.5546875" style="146" hidden="1" customWidth="1"/>
    <col min="18" max="18" width="17.5546875" style="146" customWidth="1"/>
    <col min="19" max="19" width="6.33203125" style="146" bestFit="1" customWidth="1"/>
    <col min="20" max="20" width="16" style="146" customWidth="1"/>
    <col min="21" max="21" width="5.88671875" style="146" customWidth="1"/>
    <col min="22" max="22" width="70" style="146" customWidth="1"/>
    <col min="23" max="23" width="31" style="146" customWidth="1"/>
    <col min="24" max="24" width="15.109375" style="146" bestFit="1" customWidth="1"/>
    <col min="25" max="25" width="6.88671875" style="146" customWidth="1"/>
    <col min="26" max="26" width="5" style="146" customWidth="1"/>
    <col min="27" max="27" width="5.5546875" style="146" customWidth="1"/>
    <col min="28" max="28" width="7.109375" style="146" customWidth="1"/>
    <col min="29" max="30" width="6.6640625" style="146" customWidth="1"/>
    <col min="31" max="31" width="9.6640625" style="146" customWidth="1"/>
    <col min="32" max="32" width="8.6640625" style="146" customWidth="1"/>
    <col min="33" max="33" width="10.44140625" style="146" customWidth="1"/>
    <col min="34" max="34" width="9.33203125" style="146" customWidth="1"/>
    <col min="35" max="35" width="9.109375" style="146" customWidth="1"/>
    <col min="36" max="36" width="8.44140625" style="146" customWidth="1"/>
    <col min="37" max="37" width="7.33203125" style="146" customWidth="1"/>
    <col min="38" max="38" width="34" style="149" customWidth="1"/>
    <col min="39" max="39" width="23" style="146" customWidth="1"/>
    <col min="40" max="40" width="18.88671875" style="146" customWidth="1"/>
    <col min="41" max="41" width="21.109375" style="146" customWidth="1"/>
    <col min="42" max="42" width="15.109375" style="146" customWidth="1"/>
    <col min="43" max="43" width="17.109375" style="146" customWidth="1"/>
    <col min="44" max="45" width="19.5546875" style="146" customWidth="1"/>
    <col min="46" max="46" width="33.33203125" style="146" customWidth="1"/>
    <col min="47" max="47" width="28.5546875" style="146" customWidth="1"/>
    <col min="48" max="48" width="26.109375" style="146" customWidth="1"/>
    <col min="49" max="49" width="11.44140625" style="145" customWidth="1"/>
    <col min="50" max="73" width="0" style="145" hidden="1" customWidth="1"/>
    <col min="74" max="16384" width="11.44140625" style="145" hidden="1"/>
  </cols>
  <sheetData>
    <row r="1" spans="1:48" s="1" customFormat="1" ht="36" customHeight="1">
      <c r="A1" s="268"/>
      <c r="B1" s="268"/>
      <c r="C1" s="268"/>
      <c r="D1" s="268"/>
      <c r="E1" s="268"/>
      <c r="F1" s="269" t="s">
        <v>0</v>
      </c>
      <c r="G1" s="269"/>
      <c r="H1" s="269"/>
      <c r="I1" s="269"/>
      <c r="J1" s="269"/>
      <c r="K1" s="269"/>
      <c r="L1" s="269"/>
      <c r="M1" s="269"/>
      <c r="N1" s="269"/>
      <c r="O1" s="269"/>
      <c r="P1" s="269"/>
      <c r="Q1" s="269"/>
      <c r="R1" s="269"/>
      <c r="S1" s="269"/>
      <c r="T1" s="269"/>
      <c r="U1" s="269"/>
      <c r="V1" s="269"/>
      <c r="W1" s="269"/>
      <c r="X1" s="269"/>
      <c r="Y1" s="269"/>
      <c r="Z1" s="269"/>
      <c r="AA1" s="269"/>
      <c r="AB1" s="269"/>
      <c r="AC1" s="269"/>
      <c r="AD1" s="269"/>
      <c r="AE1" s="269"/>
      <c r="AF1" s="269"/>
      <c r="AG1" s="269"/>
      <c r="AH1" s="269"/>
      <c r="AI1" s="269"/>
      <c r="AJ1" s="269"/>
      <c r="AK1" s="269"/>
      <c r="AL1" s="269"/>
      <c r="AM1" s="269"/>
      <c r="AN1" s="269"/>
      <c r="AO1" s="269"/>
      <c r="AP1" s="269"/>
      <c r="AQ1" s="269"/>
      <c r="AR1" s="267"/>
      <c r="AS1" s="267"/>
      <c r="AT1" s="267"/>
      <c r="AU1" s="267"/>
      <c r="AV1" s="267"/>
    </row>
    <row r="2" spans="1:48" s="1" customFormat="1" ht="33" customHeight="1">
      <c r="A2" s="268"/>
      <c r="B2" s="268"/>
      <c r="C2" s="268"/>
      <c r="D2" s="268"/>
      <c r="E2" s="268"/>
      <c r="F2" s="269" t="s">
        <v>1</v>
      </c>
      <c r="G2" s="269"/>
      <c r="H2" s="269"/>
      <c r="I2" s="269"/>
      <c r="J2" s="269"/>
      <c r="K2" s="269"/>
      <c r="L2" s="269"/>
      <c r="M2" s="269"/>
      <c r="N2" s="269"/>
      <c r="O2" s="269"/>
      <c r="P2" s="269"/>
      <c r="Q2" s="269"/>
      <c r="R2" s="269"/>
      <c r="S2" s="269"/>
      <c r="T2" s="269"/>
      <c r="U2" s="269"/>
      <c r="V2" s="269"/>
      <c r="W2" s="269"/>
      <c r="X2" s="269"/>
      <c r="Y2" s="269"/>
      <c r="Z2" s="269"/>
      <c r="AA2" s="269"/>
      <c r="AB2" s="269"/>
      <c r="AC2" s="269"/>
      <c r="AD2" s="269"/>
      <c r="AE2" s="269"/>
      <c r="AF2" s="269"/>
      <c r="AG2" s="269"/>
      <c r="AH2" s="269"/>
      <c r="AI2" s="269"/>
      <c r="AJ2" s="269"/>
      <c r="AK2" s="269"/>
      <c r="AL2" s="269"/>
      <c r="AM2" s="269"/>
      <c r="AN2" s="269"/>
      <c r="AO2" s="269"/>
      <c r="AP2" s="269"/>
      <c r="AQ2" s="269"/>
      <c r="AR2" s="267"/>
      <c r="AS2" s="267"/>
      <c r="AT2" s="267"/>
      <c r="AU2" s="267"/>
      <c r="AV2" s="267"/>
    </row>
    <row r="3" spans="1:48" s="1" customFormat="1" ht="41.25" customHeight="1">
      <c r="A3" s="268"/>
      <c r="B3" s="268"/>
      <c r="C3" s="268"/>
      <c r="D3" s="268"/>
      <c r="E3" s="268"/>
      <c r="F3" s="269" t="s">
        <v>2</v>
      </c>
      <c r="G3" s="269"/>
      <c r="H3" s="269"/>
      <c r="I3" s="269"/>
      <c r="J3" s="269"/>
      <c r="K3" s="269"/>
      <c r="L3" s="269"/>
      <c r="M3" s="269"/>
      <c r="N3" s="269"/>
      <c r="O3" s="269"/>
      <c r="P3" s="269"/>
      <c r="Q3" s="269"/>
      <c r="R3" s="269"/>
      <c r="S3" s="269"/>
      <c r="T3" s="269"/>
      <c r="U3" s="269"/>
      <c r="V3" s="269"/>
      <c r="W3" s="269"/>
      <c r="X3" s="269"/>
      <c r="Y3" s="269"/>
      <c r="Z3" s="269"/>
      <c r="AA3" s="269"/>
      <c r="AB3" s="269"/>
      <c r="AC3" s="269"/>
      <c r="AD3" s="269"/>
      <c r="AE3" s="269"/>
      <c r="AF3" s="269"/>
      <c r="AG3" s="269"/>
      <c r="AH3" s="269"/>
      <c r="AI3" s="269"/>
      <c r="AJ3" s="269"/>
      <c r="AK3" s="269"/>
      <c r="AL3" s="269"/>
      <c r="AM3" s="269"/>
      <c r="AN3" s="269"/>
      <c r="AO3" s="269"/>
      <c r="AP3" s="269"/>
      <c r="AQ3" s="269"/>
      <c r="AR3" s="267"/>
      <c r="AS3" s="267"/>
      <c r="AT3" s="267"/>
      <c r="AU3" s="267"/>
      <c r="AV3" s="267"/>
    </row>
    <row r="4" spans="1:48" ht="15" customHeight="1">
      <c r="A4" s="297"/>
      <c r="B4" s="297"/>
      <c r="C4" s="297"/>
      <c r="D4" s="297"/>
      <c r="E4" s="297"/>
      <c r="F4" s="297"/>
      <c r="G4" s="297"/>
      <c r="H4" s="297"/>
      <c r="I4" s="297"/>
      <c r="J4" s="297"/>
      <c r="K4" s="297"/>
      <c r="L4" s="297"/>
      <c r="M4" s="297"/>
      <c r="N4" s="297"/>
      <c r="O4" s="297"/>
      <c r="P4" s="297"/>
      <c r="Q4" s="297"/>
      <c r="R4" s="297"/>
      <c r="S4" s="297"/>
      <c r="T4" s="297"/>
      <c r="U4" s="297"/>
      <c r="V4" s="297"/>
      <c r="W4" s="297"/>
      <c r="X4" s="297"/>
      <c r="Y4" s="297"/>
      <c r="Z4" s="297"/>
      <c r="AA4" s="297"/>
      <c r="AB4" s="297"/>
      <c r="AC4" s="297"/>
      <c r="AD4" s="297"/>
      <c r="AE4" s="297"/>
      <c r="AF4" s="297"/>
      <c r="AG4" s="297"/>
      <c r="AH4" s="297"/>
      <c r="AI4" s="297"/>
      <c r="AJ4" s="297"/>
      <c r="AK4" s="297"/>
      <c r="AL4" s="297"/>
      <c r="AM4" s="297"/>
      <c r="AN4" s="297"/>
      <c r="AO4" s="297"/>
      <c r="AP4" s="297"/>
      <c r="AQ4" s="297"/>
      <c r="AR4" s="297"/>
      <c r="AS4" s="297"/>
      <c r="AT4" s="297"/>
      <c r="AU4" s="297"/>
      <c r="AV4" s="297"/>
    </row>
    <row r="5" spans="1:48" ht="26.25" customHeight="1">
      <c r="A5" s="287" t="s">
        <v>3</v>
      </c>
      <c r="B5" s="287"/>
      <c r="C5" s="290" t="s">
        <v>4</v>
      </c>
      <c r="D5" s="290"/>
      <c r="E5" s="290"/>
      <c r="F5" s="290"/>
      <c r="G5" s="290"/>
      <c r="H5" s="290"/>
      <c r="I5" s="290"/>
      <c r="J5" s="290"/>
      <c r="K5" s="290"/>
      <c r="L5" s="290"/>
      <c r="M5" s="290"/>
      <c r="N5" s="290"/>
      <c r="O5" s="290"/>
      <c r="P5" s="290"/>
      <c r="Q5" s="290"/>
      <c r="R5" s="290"/>
      <c r="S5" s="290"/>
      <c r="T5" s="290"/>
      <c r="U5" s="293"/>
      <c r="V5" s="293"/>
      <c r="W5" s="293"/>
      <c r="X5" s="293"/>
      <c r="Y5" s="245"/>
      <c r="Z5" s="245"/>
      <c r="AA5" s="245"/>
      <c r="AB5" s="245"/>
      <c r="AC5" s="245"/>
      <c r="AD5" s="245"/>
      <c r="AE5" s="245"/>
      <c r="AF5" s="245"/>
      <c r="AG5" s="245"/>
      <c r="AH5" s="245"/>
      <c r="AI5" s="245"/>
      <c r="AJ5" s="245"/>
      <c r="AK5" s="245"/>
      <c r="AL5" s="246"/>
      <c r="AM5" s="245"/>
      <c r="AN5" s="245"/>
      <c r="AO5" s="245"/>
      <c r="AP5" s="245"/>
      <c r="AQ5" s="245"/>
      <c r="AR5" s="245"/>
      <c r="AS5" s="245"/>
      <c r="AT5" s="245"/>
      <c r="AU5" s="245"/>
      <c r="AV5" s="245"/>
    </row>
    <row r="6" spans="1:48" ht="52.5" customHeight="1">
      <c r="A6" s="287" t="s">
        <v>5</v>
      </c>
      <c r="B6" s="287"/>
      <c r="C6" s="290" t="s">
        <v>1083</v>
      </c>
      <c r="D6" s="290"/>
      <c r="E6" s="290"/>
      <c r="F6" s="290"/>
      <c r="G6" s="290"/>
      <c r="H6" s="290"/>
      <c r="I6" s="290"/>
      <c r="J6" s="290"/>
      <c r="K6" s="290"/>
      <c r="L6" s="290"/>
      <c r="M6" s="290"/>
      <c r="N6" s="290"/>
      <c r="O6" s="290"/>
      <c r="P6" s="290"/>
      <c r="Q6" s="290"/>
      <c r="R6" s="290"/>
      <c r="S6" s="290"/>
      <c r="T6" s="290"/>
      <c r="U6" s="245"/>
      <c r="V6" s="245"/>
      <c r="W6" s="245"/>
      <c r="X6" s="245"/>
      <c r="Y6" s="245"/>
      <c r="Z6" s="245"/>
      <c r="AA6" s="245"/>
      <c r="AB6" s="245"/>
      <c r="AC6" s="245"/>
      <c r="AD6" s="245"/>
      <c r="AE6" s="245"/>
      <c r="AF6" s="245"/>
      <c r="AG6" s="245"/>
      <c r="AH6" s="245"/>
      <c r="AI6" s="245"/>
      <c r="AJ6" s="245"/>
      <c r="AK6" s="245"/>
      <c r="AL6" s="246"/>
      <c r="AM6" s="245"/>
      <c r="AN6" s="245"/>
      <c r="AO6" s="245"/>
      <c r="AP6" s="245"/>
      <c r="AQ6" s="245"/>
      <c r="AR6" s="245"/>
      <c r="AS6" s="245"/>
      <c r="AT6" s="245"/>
      <c r="AU6" s="245"/>
      <c r="AV6" s="245"/>
    </row>
    <row r="7" spans="1:48" ht="49.5" customHeight="1">
      <c r="A7" s="287" t="s">
        <v>6</v>
      </c>
      <c r="B7" s="287"/>
      <c r="C7" s="291" t="s">
        <v>1084</v>
      </c>
      <c r="D7" s="291"/>
      <c r="E7" s="291"/>
      <c r="F7" s="291"/>
      <c r="G7" s="291"/>
      <c r="H7" s="291"/>
      <c r="I7" s="291"/>
      <c r="J7" s="291"/>
      <c r="K7" s="291"/>
      <c r="L7" s="291"/>
      <c r="M7" s="291"/>
      <c r="N7" s="291"/>
      <c r="O7" s="291"/>
      <c r="P7" s="291"/>
      <c r="Q7" s="291"/>
      <c r="R7" s="291"/>
      <c r="S7" s="291"/>
      <c r="T7" s="291"/>
      <c r="U7" s="245"/>
      <c r="V7" s="245"/>
      <c r="W7" s="245"/>
      <c r="X7" s="245"/>
      <c r="Y7" s="245"/>
      <c r="Z7" s="245"/>
      <c r="AA7" s="245"/>
      <c r="AB7" s="245"/>
      <c r="AC7" s="245"/>
      <c r="AD7" s="245"/>
      <c r="AE7" s="245"/>
      <c r="AF7" s="245"/>
      <c r="AG7" s="245"/>
      <c r="AH7" s="245"/>
      <c r="AI7" s="245"/>
      <c r="AJ7" s="245"/>
      <c r="AK7" s="245"/>
      <c r="AL7" s="246"/>
      <c r="AM7" s="245"/>
      <c r="AN7" s="245"/>
      <c r="AO7" s="245"/>
      <c r="AP7" s="245"/>
      <c r="AQ7" s="245"/>
      <c r="AR7" s="245"/>
      <c r="AS7" s="245"/>
      <c r="AT7" s="245"/>
      <c r="AU7" s="245"/>
      <c r="AV7" s="245"/>
    </row>
    <row r="8" spans="1:48" ht="48" customHeight="1">
      <c r="A8" s="276" t="s">
        <v>7</v>
      </c>
      <c r="B8" s="276"/>
      <c r="C8" s="276"/>
      <c r="D8" s="276"/>
      <c r="E8" s="276"/>
      <c r="F8" s="276"/>
      <c r="G8" s="276"/>
      <c r="H8" s="276"/>
      <c r="I8" s="276"/>
      <c r="J8" s="276" t="s">
        <v>8</v>
      </c>
      <c r="K8" s="276"/>
      <c r="L8" s="276"/>
      <c r="M8" s="276" t="s">
        <v>9</v>
      </c>
      <c r="N8" s="276"/>
      <c r="O8" s="276"/>
      <c r="P8" s="276"/>
      <c r="Q8" s="276"/>
      <c r="R8" s="276"/>
      <c r="S8" s="276"/>
      <c r="T8" s="276"/>
      <c r="U8" s="276" t="s">
        <v>10</v>
      </c>
      <c r="V8" s="276"/>
      <c r="W8" s="276"/>
      <c r="X8" s="276"/>
      <c r="Y8" s="276"/>
      <c r="Z8" s="276"/>
      <c r="AA8" s="276"/>
      <c r="AB8" s="276"/>
      <c r="AC8" s="276"/>
      <c r="AD8" s="276"/>
      <c r="AE8" s="276" t="s">
        <v>11</v>
      </c>
      <c r="AF8" s="276"/>
      <c r="AG8" s="276"/>
      <c r="AH8" s="276"/>
      <c r="AI8" s="276"/>
      <c r="AJ8" s="276"/>
      <c r="AK8" s="276"/>
      <c r="AL8" s="276"/>
      <c r="AM8" s="276" t="s">
        <v>12</v>
      </c>
      <c r="AN8" s="276"/>
      <c r="AO8" s="276"/>
      <c r="AP8" s="276" t="s">
        <v>13</v>
      </c>
      <c r="AQ8" s="276"/>
      <c r="AR8" s="276"/>
      <c r="AS8" s="276"/>
      <c r="AT8" s="276"/>
      <c r="AU8" s="276"/>
      <c r="AV8" s="276"/>
    </row>
    <row r="9" spans="1:48" ht="16.5" customHeight="1">
      <c r="A9" s="288" t="s">
        <v>14</v>
      </c>
      <c r="B9" s="275" t="s">
        <v>15</v>
      </c>
      <c r="C9" s="275" t="s">
        <v>16</v>
      </c>
      <c r="D9" s="275" t="s">
        <v>17</v>
      </c>
      <c r="E9" s="278" t="s">
        <v>18</v>
      </c>
      <c r="F9" s="275" t="s">
        <v>19</v>
      </c>
      <c r="G9" s="275" t="s">
        <v>20</v>
      </c>
      <c r="H9" s="275" t="s">
        <v>21</v>
      </c>
      <c r="I9" s="275" t="s">
        <v>22</v>
      </c>
      <c r="J9" s="275" t="s">
        <v>23</v>
      </c>
      <c r="K9" s="275" t="s">
        <v>24</v>
      </c>
      <c r="L9" s="275" t="s">
        <v>25</v>
      </c>
      <c r="M9" s="275" t="s">
        <v>26</v>
      </c>
      <c r="N9" s="275" t="s">
        <v>27</v>
      </c>
      <c r="O9" s="278" t="s">
        <v>28</v>
      </c>
      <c r="P9" s="275" t="s">
        <v>29</v>
      </c>
      <c r="Q9" s="275" t="s">
        <v>30</v>
      </c>
      <c r="R9" s="275" t="s">
        <v>31</v>
      </c>
      <c r="S9" s="278" t="s">
        <v>28</v>
      </c>
      <c r="T9" s="275" t="s">
        <v>32</v>
      </c>
      <c r="U9" s="292" t="s">
        <v>33</v>
      </c>
      <c r="V9" s="282" t="s">
        <v>34</v>
      </c>
      <c r="W9" s="275" t="s">
        <v>35</v>
      </c>
      <c r="X9" s="275" t="s">
        <v>36</v>
      </c>
      <c r="Y9" s="282" t="s">
        <v>37</v>
      </c>
      <c r="Z9" s="282"/>
      <c r="AA9" s="282"/>
      <c r="AB9" s="282"/>
      <c r="AC9" s="282"/>
      <c r="AD9" s="282"/>
      <c r="AE9" s="289" t="s">
        <v>38</v>
      </c>
      <c r="AF9" s="289" t="s">
        <v>39</v>
      </c>
      <c r="AG9" s="289" t="s">
        <v>28</v>
      </c>
      <c r="AH9" s="289" t="s">
        <v>40</v>
      </c>
      <c r="AI9" s="289" t="s">
        <v>28</v>
      </c>
      <c r="AJ9" s="289" t="s">
        <v>41</v>
      </c>
      <c r="AK9" s="289" t="s">
        <v>42</v>
      </c>
      <c r="AL9" s="275" t="s">
        <v>43</v>
      </c>
      <c r="AM9" s="275" t="s">
        <v>44</v>
      </c>
      <c r="AN9" s="275" t="s">
        <v>45</v>
      </c>
      <c r="AO9" s="275" t="s">
        <v>46</v>
      </c>
      <c r="AP9" s="275" t="s">
        <v>47</v>
      </c>
      <c r="AQ9" s="275" t="s">
        <v>48</v>
      </c>
      <c r="AR9" s="275" t="s">
        <v>49</v>
      </c>
      <c r="AS9" s="275" t="s">
        <v>50</v>
      </c>
      <c r="AT9" s="275" t="s">
        <v>51</v>
      </c>
      <c r="AU9" s="275"/>
      <c r="AV9" s="275"/>
    </row>
    <row r="10" spans="1:48" ht="36" customHeight="1">
      <c r="A10" s="288"/>
      <c r="B10" s="275"/>
      <c r="C10" s="275"/>
      <c r="D10" s="275"/>
      <c r="E10" s="278"/>
      <c r="F10" s="275"/>
      <c r="G10" s="275"/>
      <c r="H10" s="275"/>
      <c r="I10" s="275"/>
      <c r="J10" s="275"/>
      <c r="K10" s="275"/>
      <c r="L10" s="275"/>
      <c r="M10" s="275"/>
      <c r="N10" s="275"/>
      <c r="O10" s="278"/>
      <c r="P10" s="275"/>
      <c r="Q10" s="275"/>
      <c r="R10" s="275"/>
      <c r="S10" s="278"/>
      <c r="T10" s="275"/>
      <c r="U10" s="292"/>
      <c r="V10" s="282"/>
      <c r="W10" s="275"/>
      <c r="X10" s="275"/>
      <c r="Y10" s="282" t="s">
        <v>52</v>
      </c>
      <c r="Z10" s="282"/>
      <c r="AA10" s="282"/>
      <c r="AB10" s="282" t="s">
        <v>53</v>
      </c>
      <c r="AC10" s="282"/>
      <c r="AD10" s="282"/>
      <c r="AE10" s="289"/>
      <c r="AF10" s="289"/>
      <c r="AG10" s="289"/>
      <c r="AH10" s="289"/>
      <c r="AI10" s="289"/>
      <c r="AJ10" s="289"/>
      <c r="AK10" s="289"/>
      <c r="AL10" s="275"/>
      <c r="AM10" s="275"/>
      <c r="AN10" s="275"/>
      <c r="AO10" s="275"/>
      <c r="AP10" s="275"/>
      <c r="AQ10" s="275"/>
      <c r="AR10" s="275"/>
      <c r="AS10" s="275"/>
      <c r="AT10" s="275"/>
      <c r="AU10" s="275"/>
      <c r="AV10" s="275"/>
    </row>
    <row r="11" spans="1:48" s="151" customFormat="1" ht="26.25" customHeight="1">
      <c r="A11" s="288"/>
      <c r="B11" s="275"/>
      <c r="C11" s="275"/>
      <c r="D11" s="275"/>
      <c r="E11" s="278"/>
      <c r="F11" s="275"/>
      <c r="G11" s="275"/>
      <c r="H11" s="275"/>
      <c r="I11" s="275"/>
      <c r="J11" s="275"/>
      <c r="K11" s="275"/>
      <c r="L11" s="275"/>
      <c r="M11" s="275"/>
      <c r="N11" s="275"/>
      <c r="O11" s="278"/>
      <c r="P11" s="275"/>
      <c r="Q11" s="275"/>
      <c r="R11" s="278"/>
      <c r="S11" s="278"/>
      <c r="T11" s="275"/>
      <c r="U11" s="292"/>
      <c r="V11" s="282"/>
      <c r="W11" s="275"/>
      <c r="X11" s="275"/>
      <c r="Y11" s="247" t="s">
        <v>54</v>
      </c>
      <c r="Z11" s="247" t="s">
        <v>55</v>
      </c>
      <c r="AA11" s="247" t="s">
        <v>56</v>
      </c>
      <c r="AB11" s="247" t="s">
        <v>57</v>
      </c>
      <c r="AC11" s="247" t="s">
        <v>58</v>
      </c>
      <c r="AD11" s="247" t="s">
        <v>59</v>
      </c>
      <c r="AE11" s="289"/>
      <c r="AF11" s="289"/>
      <c r="AG11" s="289"/>
      <c r="AH11" s="289"/>
      <c r="AI11" s="289"/>
      <c r="AJ11" s="289"/>
      <c r="AK11" s="289"/>
      <c r="AL11" s="275"/>
      <c r="AM11" s="275"/>
      <c r="AN11" s="275"/>
      <c r="AO11" s="275"/>
      <c r="AP11" s="275"/>
      <c r="AQ11" s="275"/>
      <c r="AR11" s="275"/>
      <c r="AS11" s="275"/>
      <c r="AT11" s="275"/>
      <c r="AU11" s="275"/>
      <c r="AV11" s="275"/>
    </row>
    <row r="12" spans="1:48" s="147" customFormat="1" ht="213.75" customHeight="1">
      <c r="A12" s="285"/>
      <c r="B12" s="274" t="s">
        <v>60</v>
      </c>
      <c r="C12" s="274" t="s">
        <v>61</v>
      </c>
      <c r="D12" s="274" t="s">
        <v>62</v>
      </c>
      <c r="E12" s="295" t="s">
        <v>63</v>
      </c>
      <c r="F12" s="274" t="s">
        <v>64</v>
      </c>
      <c r="G12" s="274" t="s">
        <v>65</v>
      </c>
      <c r="H12" s="274" t="s">
        <v>66</v>
      </c>
      <c r="I12" s="274" t="s">
        <v>67</v>
      </c>
      <c r="J12" s="274" t="s">
        <v>68</v>
      </c>
      <c r="K12" s="274" t="s">
        <v>68</v>
      </c>
      <c r="L12" s="274" t="s">
        <v>68</v>
      </c>
      <c r="M12" s="283">
        <v>260</v>
      </c>
      <c r="N12" s="284" t="str">
        <f>IF(M12&lt;=0,"",IF(M12&lt;=2,"Muy Baja",IF(M12&lt;=24,"Baja",IF(M12&lt;=500,"Media",IF(M12&lt;=5000,"Alta","Muy Alta")))))</f>
        <v>Media</v>
      </c>
      <c r="O12" s="280">
        <f>IF(N12="","",IF(N12="Muy Baja",0.2,IF(N12="Baja",0.4,IF(N12="Media",0.6,IF(N12="Alta",0.8,IF(N12="Muy Alta",1,))))))</f>
        <v>0.6</v>
      </c>
      <c r="P12" s="281" t="s">
        <v>69</v>
      </c>
      <c r="Q12" s="280" t="str">
        <f>IF(NOT(ISERROR(MATCH(P12,'Tabla Impacto'!$B$221:$B$223,0))),'Tabla Impacto'!$F$223&amp;"Por favor no seleccionar los criterios de impacto(Afectación Económica o presupuestal y Pérdida Reputacional)",P12)</f>
        <v xml:space="preserve">     El riesgo afecta la imagen de la entidad con algunos usuarios de relevancia frente al logro de los objetivos</v>
      </c>
      <c r="R12" s="284" t="str">
        <f>IF(OR(Q12='Tabla Impacto'!$C$11,Q12='Tabla Impacto'!$D$11),"Leve",IF(OR(Q12='Tabla Impacto'!$C$12,Q12='Tabla Impacto'!$D$12),"Menor",IF(OR(Q12='Tabla Impacto'!$C$13,Q12='Tabla Impacto'!$D$13),"Moderado",IF(OR(Q12='Tabla Impacto'!$C$14,Q12='Tabla Impacto'!$D$14),"Mayor",IF(OR(Q12='Tabla Impacto'!$C$15,Q12='Tabla Impacto'!$D$15),"Catastrófico","")))))</f>
        <v>Moderado</v>
      </c>
      <c r="S12" s="280">
        <f>IF(R12="","",IF(R12="Leve",0.2,IF(R12="Menor",0.4,IF(R12="Moderado",0.6,IF(R12="Mayor",0.8,IF(R12="Catastrófico",1,))))))</f>
        <v>0.6</v>
      </c>
      <c r="T12" s="279" t="str">
        <f>IF(OR(AND(N12="Muy Baja",R12="Leve"),AND(N12="Muy Baja",R12="Menor"),AND(N12="Baja",R12="Leve")),"Bajo",IF(OR(AND(N12="Muy baja",R12="Moderado"),AND(N12="Baja",R12="Menor"),AND(N12="Baja",R12="Moderado"),AND(N12="Media",R12="Leve"),AND(N12="Media",R12="Menor"),AND(N12="Media",R12="Moderado"),AND(N12="Alta",R12="Leve"),AND(N12="Alta",R12="Menor")),"Moderado",IF(OR(AND(N12="Muy Baja",R12="Mayor"),AND(N12="Baja",R12="Mayor"),AND(N12="Media",R12="Mayor"),AND(N12="Alta",R12="Moderado"),AND(N12="Alta",R12="Mayor"),AND(N12="Muy Alta",R12="Leve"),AND(N12="Muy Alta",R12="Menor"),AND(N12="Muy Alta",R12="Moderado"),AND(N12="Muy Alta",R12="Mayor")),"Alto",IF(OR(AND(N12="Muy Baja",R12="Catastrófico"),AND(N12="Baja",R12="Catastrófico"),AND(N12="Media",R12="Catastrófico"),AND(N12="Alta",R12="Catastrófico"),AND(N12="Muy Alta",R12="Catastrófico")),"Extremo",""))))</f>
        <v>Moderado</v>
      </c>
      <c r="U12" s="248">
        <v>1</v>
      </c>
      <c r="V12" s="263" t="s">
        <v>70</v>
      </c>
      <c r="W12" s="250"/>
      <c r="X12" s="251" t="str">
        <f>IF(OR(Y12="Preventivo",Y12="Detectivo"),"Probabilidad",IF(Y12="Correctivo","Impacto",""))</f>
        <v>Probabilidad</v>
      </c>
      <c r="Y12" s="252" t="s">
        <v>71</v>
      </c>
      <c r="Z12" s="252" t="s">
        <v>72</v>
      </c>
      <c r="AA12" s="253" t="str">
        <f t="shared" ref="AA12" si="0">IF(AND(Y12="Preventivo",Z12="Automático"),"50%",IF(AND(Y12="Preventivo",Z12="Manual"),"40%",IF(AND(Y12="Detectivo",Z12="Automático"),"40%",IF(AND(Y12="Detectivo",Z12="Manual"),"30%",IF(AND(Y12="Correctivo",Z12="Automático"),"35%",IF(AND(Y12="Correctivo",Z12="Manual"),"25%",""))))))</f>
        <v>40%</v>
      </c>
      <c r="AB12" s="252" t="s">
        <v>73</v>
      </c>
      <c r="AC12" s="252" t="s">
        <v>74</v>
      </c>
      <c r="AD12" s="252" t="s">
        <v>75</v>
      </c>
      <c r="AE12" s="254">
        <f>IFERROR(IF(X12="Probabilidad",(O12-(+O12*AA12)),IF(X12="Impacto",O12,"")),"")</f>
        <v>0.36</v>
      </c>
      <c r="AF12" s="255" t="str">
        <f>IFERROR(IF(AE12="","",IF(AE12&lt;=0.2,"Muy Baja",IF(AE12&lt;=0.4,"Baja",IF(AE12&lt;=0.6,"Media",IF(AE12&lt;=0.8,"Alta","Muy Alta"))))),"")</f>
        <v>Baja</v>
      </c>
      <c r="AG12" s="253">
        <f>+AE12</f>
        <v>0.36</v>
      </c>
      <c r="AH12" s="255" t="str">
        <f>IFERROR(IF(AI12="","",IF(AI12&lt;=0.2,"Leve",IF(AI12&lt;=0.4,"Menor",IF(AI12&lt;=0.6,"Moderado",IF(AI12&lt;=0.8,"Mayor","Catastrófico"))))),"")</f>
        <v>Moderado</v>
      </c>
      <c r="AI12" s="253">
        <f>IFERROR(IF(X12="Impacto",(S12-(+S12*AA12)),IF(X12="Probabilidad",S12,"")),"")</f>
        <v>0.6</v>
      </c>
      <c r="AJ12" s="256" t="str">
        <f t="shared" ref="AJ12" si="1">IFERROR(IF(OR(AND(AF12="Muy Baja",AH12="Leve"),AND(AF12="Muy Baja",AH12="Menor"),AND(AF12="Baja",AH12="Leve")),"Bajo",IF(OR(AND(AF12="Muy baja",AH12="Moderado"),AND(AF12="Baja",AH12="Menor"),AND(AF12="Baja",AH12="Moderado"),AND(AF12="Media",AH12="Leve"),AND(AF12="Media",AH12="Menor"),AND(AF12="Media",AH12="Moderado"),AND(AF12="Alta",AH12="Leve"),AND(AF12="Alta",AH12="Menor")),"Moderado",IF(OR(AND(AF12="Muy Baja",AH12="Mayor"),AND(AF12="Baja",AH12="Mayor"),AND(AF12="Media",AH12="Mayor"),AND(AF12="Alta",AH12="Moderado"),AND(AF12="Alta",AH12="Mayor"),AND(AF12="Muy Alta",AH12="Leve"),AND(AF12="Muy Alta",AH12="Menor"),AND(AF12="Muy Alta",AH12="Moderado"),AND(AF12="Muy Alta",AH12="Mayor")),"Alto",IF(OR(AND(AF12="Muy Baja",AH12="Catastrófico"),AND(AF12="Baja",AH12="Catastrófico"),AND(AF12="Media",AH12="Catastrófico"),AND(AF12="Alta",AH12="Catastrófico"),AND(AF12="Muy Alta",AH12="Catastrófico")),"Extremo","")))),"")</f>
        <v>Moderado</v>
      </c>
      <c r="AK12" s="252" t="s">
        <v>76</v>
      </c>
      <c r="AL12" s="277"/>
      <c r="AM12" s="257"/>
      <c r="AN12" s="258"/>
      <c r="AO12" s="259"/>
      <c r="AP12" s="260"/>
      <c r="AQ12" s="260"/>
      <c r="AR12" s="260"/>
      <c r="AS12" s="260"/>
      <c r="AT12" s="264"/>
      <c r="AU12" s="265"/>
      <c r="AV12" s="266"/>
    </row>
    <row r="13" spans="1:48" ht="151.5" customHeight="1">
      <c r="A13" s="285"/>
      <c r="B13" s="274"/>
      <c r="C13" s="274"/>
      <c r="D13" s="274"/>
      <c r="E13" s="274"/>
      <c r="F13" s="274"/>
      <c r="G13" s="274"/>
      <c r="H13" s="274"/>
      <c r="I13" s="274"/>
      <c r="J13" s="274"/>
      <c r="K13" s="274"/>
      <c r="L13" s="274"/>
      <c r="M13" s="283"/>
      <c r="N13" s="284"/>
      <c r="O13" s="280"/>
      <c r="P13" s="281"/>
      <c r="Q13" s="280">
        <f>IF(NOT(ISERROR(MATCH(P13,_xlfn.ANCHORARRAY(E24),0))),O26&amp;"Por favor no seleccionar los criterios de impacto",P13)</f>
        <v>0</v>
      </c>
      <c r="R13" s="284"/>
      <c r="S13" s="280"/>
      <c r="T13" s="279"/>
      <c r="U13" s="248">
        <v>2</v>
      </c>
      <c r="V13" s="263"/>
      <c r="W13" s="249"/>
      <c r="X13" s="251"/>
      <c r="Y13" s="252"/>
      <c r="Z13" s="252"/>
      <c r="AA13" s="253"/>
      <c r="AB13" s="252"/>
      <c r="AC13" s="252"/>
      <c r="AD13" s="252"/>
      <c r="AE13" s="254"/>
      <c r="AF13" s="255"/>
      <c r="AG13" s="253"/>
      <c r="AH13" s="255"/>
      <c r="AI13" s="253"/>
      <c r="AJ13" s="256"/>
      <c r="AK13" s="252"/>
      <c r="AL13" s="277"/>
      <c r="AM13" s="257"/>
      <c r="AN13" s="258"/>
      <c r="AO13" s="259"/>
      <c r="AP13" s="260"/>
      <c r="AQ13" s="260"/>
      <c r="AR13" s="260"/>
      <c r="AS13" s="260"/>
      <c r="AT13" s="264"/>
      <c r="AU13" s="265"/>
      <c r="AV13" s="266"/>
    </row>
    <row r="14" spans="1:48" ht="93" customHeight="1">
      <c r="A14" s="285"/>
      <c r="B14" s="274"/>
      <c r="C14" s="274"/>
      <c r="D14" s="274"/>
      <c r="E14" s="274"/>
      <c r="F14" s="274"/>
      <c r="G14" s="274"/>
      <c r="H14" s="274"/>
      <c r="I14" s="274"/>
      <c r="J14" s="274"/>
      <c r="K14" s="274"/>
      <c r="L14" s="274"/>
      <c r="M14" s="283"/>
      <c r="N14" s="284"/>
      <c r="O14" s="280"/>
      <c r="P14" s="281"/>
      <c r="Q14" s="280">
        <f>IF(NOT(ISERROR(MATCH(P14,_xlfn.ANCHORARRAY(E25),0))),O27&amp;"Por favor no seleccionar los criterios de impacto",P14)</f>
        <v>0</v>
      </c>
      <c r="R14" s="284"/>
      <c r="S14" s="280"/>
      <c r="T14" s="279"/>
      <c r="U14" s="248">
        <v>3</v>
      </c>
      <c r="V14" s="263"/>
      <c r="W14" s="261"/>
      <c r="X14" s="251"/>
      <c r="Y14" s="252"/>
      <c r="Z14" s="252"/>
      <c r="AA14" s="253"/>
      <c r="AB14" s="252"/>
      <c r="AC14" s="252"/>
      <c r="AD14" s="252"/>
      <c r="AE14" s="254"/>
      <c r="AF14" s="255"/>
      <c r="AG14" s="253"/>
      <c r="AH14" s="255"/>
      <c r="AI14" s="253"/>
      <c r="AJ14" s="256"/>
      <c r="AK14" s="252"/>
      <c r="AL14" s="277"/>
      <c r="AM14" s="257"/>
      <c r="AN14" s="258"/>
      <c r="AO14" s="259"/>
      <c r="AP14" s="260"/>
      <c r="AQ14" s="260"/>
      <c r="AR14" s="260"/>
      <c r="AS14" s="260"/>
      <c r="AT14" s="264"/>
      <c r="AU14" s="265"/>
      <c r="AV14" s="266"/>
    </row>
    <row r="15" spans="1:48" ht="151.5" customHeight="1">
      <c r="A15" s="285"/>
      <c r="B15" s="274"/>
      <c r="C15" s="274"/>
      <c r="D15" s="274"/>
      <c r="E15" s="274"/>
      <c r="F15" s="274"/>
      <c r="G15" s="274"/>
      <c r="H15" s="274"/>
      <c r="I15" s="274"/>
      <c r="J15" s="274"/>
      <c r="K15" s="274"/>
      <c r="L15" s="274"/>
      <c r="M15" s="283"/>
      <c r="N15" s="284"/>
      <c r="O15" s="280"/>
      <c r="P15" s="281"/>
      <c r="Q15" s="280">
        <f>IF(NOT(ISERROR(MATCH(P15,_xlfn.ANCHORARRAY(E26),0))),O28&amp;"Por favor no seleccionar los criterios de impacto",P15)</f>
        <v>0</v>
      </c>
      <c r="R15" s="284"/>
      <c r="S15" s="280"/>
      <c r="T15" s="279"/>
      <c r="U15" s="248">
        <v>4</v>
      </c>
      <c r="V15" s="263"/>
      <c r="W15" s="249"/>
      <c r="X15" s="251"/>
      <c r="Y15" s="252"/>
      <c r="Z15" s="252"/>
      <c r="AA15" s="253"/>
      <c r="AB15" s="252"/>
      <c r="AC15" s="252"/>
      <c r="AD15" s="252"/>
      <c r="AE15" s="254"/>
      <c r="AF15" s="255"/>
      <c r="AG15" s="253"/>
      <c r="AH15" s="255"/>
      <c r="AI15" s="253"/>
      <c r="AJ15" s="256"/>
      <c r="AK15" s="252"/>
      <c r="AL15" s="277"/>
      <c r="AM15" s="257"/>
      <c r="AN15" s="258"/>
      <c r="AO15" s="259"/>
      <c r="AP15" s="260"/>
      <c r="AQ15" s="260"/>
      <c r="AR15" s="260"/>
      <c r="AS15" s="260"/>
      <c r="AT15" s="264"/>
      <c r="AU15" s="265"/>
      <c r="AV15" s="266"/>
    </row>
    <row r="16" spans="1:48" ht="35.25" customHeight="1">
      <c r="A16" s="285"/>
      <c r="B16" s="274"/>
      <c r="C16" s="274"/>
      <c r="D16" s="274"/>
      <c r="E16" s="274"/>
      <c r="F16" s="274"/>
      <c r="G16" s="274"/>
      <c r="H16" s="274"/>
      <c r="I16" s="274"/>
      <c r="J16" s="274"/>
      <c r="K16" s="274"/>
      <c r="L16" s="274"/>
      <c r="M16" s="283"/>
      <c r="N16" s="284"/>
      <c r="O16" s="280"/>
      <c r="P16" s="281"/>
      <c r="Q16" s="280">
        <f>IF(NOT(ISERROR(MATCH(P16,_xlfn.ANCHORARRAY(E27),0))),O29&amp;"Por favor no seleccionar los criterios de impacto",P16)</f>
        <v>0</v>
      </c>
      <c r="R16" s="284"/>
      <c r="S16" s="280"/>
      <c r="T16" s="279"/>
      <c r="U16" s="248">
        <v>5</v>
      </c>
      <c r="V16" s="263"/>
      <c r="W16" s="249"/>
      <c r="X16" s="251"/>
      <c r="Y16" s="252"/>
      <c r="Z16" s="252"/>
      <c r="AA16" s="253"/>
      <c r="AB16" s="252"/>
      <c r="AC16" s="252"/>
      <c r="AD16" s="252"/>
      <c r="AE16" s="254"/>
      <c r="AF16" s="255"/>
      <c r="AG16" s="253"/>
      <c r="AH16" s="255"/>
      <c r="AI16" s="253"/>
      <c r="AJ16" s="256"/>
      <c r="AK16" s="252"/>
      <c r="AL16" s="277"/>
      <c r="AM16" s="257"/>
      <c r="AN16" s="258"/>
      <c r="AO16" s="259"/>
      <c r="AP16" s="260"/>
      <c r="AQ16" s="260"/>
      <c r="AR16" s="260"/>
      <c r="AS16" s="260"/>
      <c r="AT16" s="264"/>
      <c r="AU16" s="265"/>
      <c r="AV16" s="266"/>
    </row>
    <row r="17" spans="1:48" ht="409.5" customHeight="1">
      <c r="A17" s="285"/>
      <c r="B17" s="274"/>
      <c r="C17" s="274"/>
      <c r="D17" s="274"/>
      <c r="E17" s="274"/>
      <c r="F17" s="274"/>
      <c r="G17" s="274"/>
      <c r="H17" s="274"/>
      <c r="I17" s="274"/>
      <c r="J17" s="274"/>
      <c r="K17" s="274"/>
      <c r="L17" s="274"/>
      <c r="M17" s="283"/>
      <c r="N17" s="284"/>
      <c r="O17" s="280"/>
      <c r="P17" s="281"/>
      <c r="Q17" s="280">
        <f>IF(NOT(ISERROR(MATCH(P17,_xlfn.ANCHORARRAY(E28),0))),O30&amp;"Por favor no seleccionar los criterios de impacto",P17)</f>
        <v>0</v>
      </c>
      <c r="R17" s="284"/>
      <c r="S17" s="280"/>
      <c r="T17" s="279"/>
      <c r="U17" s="248">
        <v>6</v>
      </c>
      <c r="V17" s="263"/>
      <c r="W17" s="249"/>
      <c r="X17" s="251"/>
      <c r="Y17" s="252"/>
      <c r="Z17" s="252"/>
      <c r="AA17" s="253"/>
      <c r="AB17" s="252"/>
      <c r="AC17" s="252"/>
      <c r="AD17" s="252"/>
      <c r="AE17" s="254"/>
      <c r="AF17" s="255"/>
      <c r="AG17" s="253"/>
      <c r="AH17" s="255"/>
      <c r="AI17" s="253"/>
      <c r="AJ17" s="256"/>
      <c r="AK17" s="252"/>
      <c r="AL17" s="277"/>
      <c r="AM17" s="257"/>
      <c r="AN17" s="258"/>
      <c r="AO17" s="259"/>
      <c r="AP17" s="260"/>
      <c r="AQ17" s="260"/>
      <c r="AR17" s="260"/>
      <c r="AS17" s="260"/>
      <c r="AT17" s="264"/>
      <c r="AU17" s="265"/>
      <c r="AV17" s="266"/>
    </row>
    <row r="18" spans="1:48" ht="151.5" customHeight="1">
      <c r="A18" s="285"/>
      <c r="B18" s="274"/>
      <c r="C18" s="274"/>
      <c r="D18" s="274"/>
      <c r="E18" s="286"/>
      <c r="F18" s="274"/>
      <c r="G18" s="274"/>
      <c r="H18" s="274"/>
      <c r="I18" s="274"/>
      <c r="J18" s="274"/>
      <c r="K18" s="274"/>
      <c r="L18" s="274"/>
      <c r="M18" s="283"/>
      <c r="N18" s="284" t="str">
        <f t="shared" ref="N18" si="2">IF(M18&lt;=0,"",IF(M18&lt;=2,"Muy Baja",IF(M18&lt;=24,"Baja",IF(M18&lt;=500,"Media",IF(M18&lt;=5000,"Alta","Muy Alta")))))</f>
        <v/>
      </c>
      <c r="O18" s="280" t="str">
        <f t="shared" ref="O18" si="3">IF(N18="","",IF(N18="Muy Baja",0.2,IF(N18="Baja",0.4,IF(N18="Media",0.6,IF(N18="Alta",0.8,IF(N18="Muy Alta",1,))))))</f>
        <v/>
      </c>
      <c r="P18" s="281"/>
      <c r="Q18" s="280">
        <f>IF(NOT(ISERROR(MATCH(P18,'Tabla Impacto'!$B$221:$B$223,0))),'Tabla Impacto'!$F$223&amp;"Por favor no seleccionar los criterios de impacto(Afectación Económica o presupuestal y Pérdida Reputacional)",P18)</f>
        <v>0</v>
      </c>
      <c r="R18" s="284" t="str">
        <f>IF(OR(Q18='Tabla Impacto'!$C$11,Q18='Tabla Impacto'!$D$11),"Leve",IF(OR(Q18='Tabla Impacto'!$C$12,Q18='Tabla Impacto'!$D$12),"Menor",IF(OR(Q18='Tabla Impacto'!$C$13,Q18='Tabla Impacto'!$D$13),"Moderado",IF(OR(Q18='Tabla Impacto'!$C$14,Q18='Tabla Impacto'!$D$14),"Mayor",IF(OR(Q18='Tabla Impacto'!$C$15,Q18='Tabla Impacto'!$D$15),"Catastrófico","")))))</f>
        <v/>
      </c>
      <c r="S18" s="280" t="str">
        <f t="shared" ref="S18" si="4">IF(R18="","",IF(R18="Leve",0.2,IF(R18="Menor",0.4,IF(R18="Moderado",0.6,IF(R18="Mayor",0.8,IF(R18="Catastrófico",1,))))))</f>
        <v/>
      </c>
      <c r="T18" s="279" t="str">
        <f t="shared" ref="T18" si="5">IF(OR(AND(N18="Muy Baja",R18="Leve"),AND(N18="Muy Baja",R18="Menor"),AND(N18="Baja",R18="Leve")),"Bajo",IF(OR(AND(N18="Muy baja",R18="Moderado"),AND(N18="Baja",R18="Menor"),AND(N18="Baja",R18="Moderado"),AND(N18="Media",R18="Leve"),AND(N18="Media",R18="Menor"),AND(N18="Media",R18="Moderado"),AND(N18="Alta",R18="Leve"),AND(N18="Alta",R18="Menor")),"Moderado",IF(OR(AND(N18="Muy Baja",R18="Mayor"),AND(N18="Baja",R18="Mayor"),AND(N18="Media",R18="Mayor"),AND(N18="Alta",R18="Moderado"),AND(N18="Alta",R18="Mayor"),AND(N18="Muy Alta",R18="Leve"),AND(N18="Muy Alta",R18="Menor"),AND(N18="Muy Alta",R18="Moderado"),AND(N18="Muy Alta",R18="Mayor")),"Alto",IF(OR(AND(N18="Muy Baja",R18="Catastrófico"),AND(N18="Baja",R18="Catastrófico"),AND(N18="Media",R18="Catastrófico"),AND(N18="Alta",R18="Catastrófico"),AND(N18="Muy Alta",R18="Catastrófico")),"Extremo",""))))</f>
        <v/>
      </c>
      <c r="U18" s="248">
        <v>7</v>
      </c>
      <c r="V18" s="249"/>
      <c r="W18" s="250"/>
      <c r="X18" s="251"/>
      <c r="Y18" s="252"/>
      <c r="Z18" s="252"/>
      <c r="AA18" s="253"/>
      <c r="AB18" s="252"/>
      <c r="AC18" s="252"/>
      <c r="AD18" s="252"/>
      <c r="AE18" s="254"/>
      <c r="AF18" s="255"/>
      <c r="AG18" s="253"/>
      <c r="AH18" s="255"/>
      <c r="AI18" s="253"/>
      <c r="AJ18" s="256"/>
      <c r="AK18" s="252"/>
      <c r="AL18" s="277"/>
      <c r="AM18" s="257"/>
      <c r="AN18" s="258"/>
      <c r="AO18" s="259"/>
      <c r="AP18" s="260"/>
      <c r="AQ18" s="260"/>
      <c r="AR18" s="260"/>
      <c r="AS18" s="260"/>
      <c r="AT18" s="264"/>
      <c r="AU18" s="265"/>
      <c r="AV18" s="266"/>
    </row>
    <row r="19" spans="1:48" ht="151.5" customHeight="1">
      <c r="A19" s="285"/>
      <c r="B19" s="274"/>
      <c r="C19" s="274"/>
      <c r="D19" s="274"/>
      <c r="E19" s="286"/>
      <c r="F19" s="274"/>
      <c r="G19" s="274"/>
      <c r="H19" s="274"/>
      <c r="I19" s="274"/>
      <c r="J19" s="274"/>
      <c r="K19" s="274"/>
      <c r="L19" s="274"/>
      <c r="M19" s="283"/>
      <c r="N19" s="284"/>
      <c r="O19" s="280"/>
      <c r="P19" s="281"/>
      <c r="Q19" s="280">
        <f t="shared" ref="Q19:Q23" si="6">IF(NOT(ISERROR(MATCH(P19,_xlfn.ANCHORARRAY(E30),0))),O32&amp;"Por favor no seleccionar los criterios de impacto",P19)</f>
        <v>0</v>
      </c>
      <c r="R19" s="284"/>
      <c r="S19" s="280"/>
      <c r="T19" s="279"/>
      <c r="U19" s="248">
        <v>8</v>
      </c>
      <c r="V19" s="249"/>
      <c r="W19" s="249"/>
      <c r="X19" s="251"/>
      <c r="Y19" s="252"/>
      <c r="Z19" s="252"/>
      <c r="AA19" s="253"/>
      <c r="AB19" s="252"/>
      <c r="AC19" s="252"/>
      <c r="AD19" s="252"/>
      <c r="AE19" s="254"/>
      <c r="AF19" s="255"/>
      <c r="AG19" s="253"/>
      <c r="AH19" s="255"/>
      <c r="AI19" s="253"/>
      <c r="AJ19" s="256"/>
      <c r="AK19" s="252"/>
      <c r="AL19" s="277"/>
      <c r="AM19" s="257"/>
      <c r="AN19" s="258"/>
      <c r="AO19" s="259"/>
      <c r="AP19" s="260"/>
      <c r="AQ19" s="260"/>
      <c r="AR19" s="260"/>
      <c r="AS19" s="260"/>
      <c r="AT19" s="264"/>
      <c r="AU19" s="265"/>
      <c r="AV19" s="266"/>
    </row>
    <row r="20" spans="1:48" ht="151.5" customHeight="1">
      <c r="A20" s="285"/>
      <c r="B20" s="274"/>
      <c r="C20" s="274"/>
      <c r="D20" s="274"/>
      <c r="E20" s="286"/>
      <c r="F20" s="274"/>
      <c r="G20" s="274"/>
      <c r="H20" s="274"/>
      <c r="I20" s="274"/>
      <c r="J20" s="274"/>
      <c r="K20" s="274"/>
      <c r="L20" s="274"/>
      <c r="M20" s="283"/>
      <c r="N20" s="284"/>
      <c r="O20" s="280"/>
      <c r="P20" s="281"/>
      <c r="Q20" s="280">
        <f t="shared" si="6"/>
        <v>0</v>
      </c>
      <c r="R20" s="284"/>
      <c r="S20" s="280"/>
      <c r="T20" s="279"/>
      <c r="U20" s="248">
        <v>9</v>
      </c>
      <c r="V20" s="261"/>
      <c r="W20" s="261"/>
      <c r="X20" s="251"/>
      <c r="Y20" s="252"/>
      <c r="Z20" s="252"/>
      <c r="AA20" s="253"/>
      <c r="AB20" s="252"/>
      <c r="AC20" s="252"/>
      <c r="AD20" s="252"/>
      <c r="AE20" s="254"/>
      <c r="AF20" s="255"/>
      <c r="AG20" s="253"/>
      <c r="AH20" s="255"/>
      <c r="AI20" s="253"/>
      <c r="AJ20" s="256"/>
      <c r="AK20" s="252"/>
      <c r="AL20" s="277"/>
      <c r="AM20" s="257"/>
      <c r="AN20" s="258"/>
      <c r="AO20" s="259"/>
      <c r="AP20" s="260"/>
      <c r="AQ20" s="260"/>
      <c r="AR20" s="260"/>
      <c r="AS20" s="260"/>
      <c r="AT20" s="264"/>
      <c r="AU20" s="265"/>
      <c r="AV20" s="266"/>
    </row>
    <row r="21" spans="1:48" ht="151.5" customHeight="1">
      <c r="A21" s="285"/>
      <c r="B21" s="274"/>
      <c r="C21" s="274"/>
      <c r="D21" s="274"/>
      <c r="E21" s="286"/>
      <c r="F21" s="274"/>
      <c r="G21" s="274"/>
      <c r="H21" s="274"/>
      <c r="I21" s="274"/>
      <c r="J21" s="274"/>
      <c r="K21" s="274"/>
      <c r="L21" s="274"/>
      <c r="M21" s="283"/>
      <c r="N21" s="284"/>
      <c r="O21" s="280"/>
      <c r="P21" s="281"/>
      <c r="Q21" s="280">
        <f t="shared" si="6"/>
        <v>0</v>
      </c>
      <c r="R21" s="284"/>
      <c r="S21" s="280"/>
      <c r="T21" s="279"/>
      <c r="U21" s="248">
        <v>10</v>
      </c>
      <c r="V21" s="249"/>
      <c r="W21" s="249"/>
      <c r="X21" s="251"/>
      <c r="Y21" s="252"/>
      <c r="Z21" s="252"/>
      <c r="AA21" s="253"/>
      <c r="AB21" s="252"/>
      <c r="AC21" s="252"/>
      <c r="AD21" s="252"/>
      <c r="AE21" s="254"/>
      <c r="AF21" s="255"/>
      <c r="AG21" s="253"/>
      <c r="AH21" s="255"/>
      <c r="AI21" s="253"/>
      <c r="AJ21" s="256"/>
      <c r="AK21" s="252"/>
      <c r="AL21" s="277"/>
      <c r="AM21" s="257"/>
      <c r="AN21" s="258"/>
      <c r="AO21" s="259"/>
      <c r="AP21" s="260"/>
      <c r="AQ21" s="260"/>
      <c r="AR21" s="260"/>
      <c r="AS21" s="260"/>
      <c r="AT21" s="264"/>
      <c r="AU21" s="265"/>
      <c r="AV21" s="266"/>
    </row>
    <row r="22" spans="1:48" ht="151.5" customHeight="1">
      <c r="A22" s="285"/>
      <c r="B22" s="274"/>
      <c r="C22" s="274"/>
      <c r="D22" s="274"/>
      <c r="E22" s="286"/>
      <c r="F22" s="274"/>
      <c r="G22" s="274"/>
      <c r="H22" s="274"/>
      <c r="I22" s="274"/>
      <c r="J22" s="274"/>
      <c r="K22" s="274"/>
      <c r="L22" s="274"/>
      <c r="M22" s="283"/>
      <c r="N22" s="284"/>
      <c r="O22" s="280"/>
      <c r="P22" s="281"/>
      <c r="Q22" s="280">
        <f t="shared" si="6"/>
        <v>0</v>
      </c>
      <c r="R22" s="284"/>
      <c r="S22" s="280"/>
      <c r="T22" s="279"/>
      <c r="U22" s="248">
        <v>11</v>
      </c>
      <c r="V22" s="249"/>
      <c r="W22" s="249"/>
      <c r="X22" s="251"/>
      <c r="Y22" s="252"/>
      <c r="Z22" s="252"/>
      <c r="AA22" s="253"/>
      <c r="AB22" s="252"/>
      <c r="AC22" s="252"/>
      <c r="AD22" s="252"/>
      <c r="AE22" s="254"/>
      <c r="AF22" s="255"/>
      <c r="AG22" s="253"/>
      <c r="AH22" s="255"/>
      <c r="AI22" s="253"/>
      <c r="AJ22" s="256"/>
      <c r="AK22" s="252"/>
      <c r="AL22" s="277"/>
      <c r="AM22" s="257"/>
      <c r="AN22" s="258"/>
      <c r="AO22" s="259"/>
      <c r="AP22" s="260"/>
      <c r="AQ22" s="260"/>
      <c r="AR22" s="260"/>
      <c r="AS22" s="260"/>
      <c r="AT22" s="264"/>
      <c r="AU22" s="265"/>
      <c r="AV22" s="266"/>
    </row>
    <row r="23" spans="1:48" ht="151.5" customHeight="1">
      <c r="A23" s="285"/>
      <c r="B23" s="274"/>
      <c r="C23" s="274"/>
      <c r="D23" s="274"/>
      <c r="E23" s="286"/>
      <c r="F23" s="274"/>
      <c r="G23" s="274"/>
      <c r="H23" s="274"/>
      <c r="I23" s="274"/>
      <c r="J23" s="274"/>
      <c r="K23" s="274"/>
      <c r="L23" s="274"/>
      <c r="M23" s="283"/>
      <c r="N23" s="284"/>
      <c r="O23" s="280"/>
      <c r="P23" s="281"/>
      <c r="Q23" s="280">
        <f t="shared" si="6"/>
        <v>0</v>
      </c>
      <c r="R23" s="284"/>
      <c r="S23" s="280"/>
      <c r="T23" s="279"/>
      <c r="U23" s="248">
        <v>12</v>
      </c>
      <c r="V23" s="249"/>
      <c r="W23" s="249"/>
      <c r="X23" s="251"/>
      <c r="Y23" s="252"/>
      <c r="Z23" s="252"/>
      <c r="AA23" s="253"/>
      <c r="AB23" s="252"/>
      <c r="AC23" s="252"/>
      <c r="AD23" s="252"/>
      <c r="AE23" s="254"/>
      <c r="AF23" s="255"/>
      <c r="AG23" s="253"/>
      <c r="AH23" s="255"/>
      <c r="AI23" s="253"/>
      <c r="AJ23" s="256"/>
      <c r="AK23" s="252"/>
      <c r="AL23" s="277"/>
      <c r="AM23" s="257"/>
      <c r="AN23" s="258"/>
      <c r="AO23" s="259"/>
      <c r="AP23" s="260"/>
      <c r="AQ23" s="260"/>
      <c r="AR23" s="260"/>
      <c r="AS23" s="260"/>
      <c r="AT23" s="264"/>
      <c r="AU23" s="265"/>
      <c r="AV23" s="266"/>
    </row>
    <row r="24" spans="1:48" ht="151.5" customHeight="1">
      <c r="A24" s="285"/>
      <c r="B24" s="274"/>
      <c r="C24" s="274"/>
      <c r="D24" s="274"/>
      <c r="E24" s="286"/>
      <c r="F24" s="274"/>
      <c r="G24" s="274"/>
      <c r="H24" s="274"/>
      <c r="I24" s="274"/>
      <c r="J24" s="274"/>
      <c r="K24" s="274"/>
      <c r="L24" s="274"/>
      <c r="M24" s="283"/>
      <c r="N24" s="284" t="str">
        <f t="shared" ref="N24" si="7">IF(M24&lt;=0,"",IF(M24&lt;=2,"Muy Baja",IF(M24&lt;=24,"Baja",IF(M24&lt;=500,"Media",IF(M24&lt;=5000,"Alta","Muy Alta")))))</f>
        <v/>
      </c>
      <c r="O24" s="280" t="str">
        <f t="shared" ref="O24" si="8">IF(N24="","",IF(N24="Muy Baja",0.2,IF(N24="Baja",0.4,IF(N24="Media",0.6,IF(N24="Alta",0.8,IF(N24="Muy Alta",1,))))))</f>
        <v/>
      </c>
      <c r="P24" s="281"/>
      <c r="Q24" s="280">
        <f>IF(NOT(ISERROR(MATCH(P24,'Tabla Impacto'!$B$221:$B$223,0))),'Tabla Impacto'!$F$223&amp;"Por favor no seleccionar los criterios de impacto(Afectación Económica o presupuestal y Pérdida Reputacional)",P24)</f>
        <v>0</v>
      </c>
      <c r="R24" s="284" t="str">
        <f>IF(OR(Q24='Tabla Impacto'!$C$11,Q24='Tabla Impacto'!$D$11),"Leve",IF(OR(Q24='Tabla Impacto'!$C$12,Q24='Tabla Impacto'!$D$12),"Menor",IF(OR(Q24='Tabla Impacto'!$C$13,Q24='Tabla Impacto'!$D$13),"Moderado",IF(OR(Q24='Tabla Impacto'!$C$14,Q24='Tabla Impacto'!$D$14),"Mayor",IF(OR(Q24='Tabla Impacto'!$C$15,Q24='Tabla Impacto'!$D$15),"Catastrófico","")))))</f>
        <v/>
      </c>
      <c r="S24" s="280" t="str">
        <f t="shared" ref="S24" si="9">IF(R24="","",IF(R24="Leve",0.2,IF(R24="Menor",0.4,IF(R24="Moderado",0.6,IF(R24="Mayor",0.8,IF(R24="Catastrófico",1,))))))</f>
        <v/>
      </c>
      <c r="T24" s="279" t="str">
        <f t="shared" ref="T24" si="10">IF(OR(AND(N24="Muy Baja",R24="Leve"),AND(N24="Muy Baja",R24="Menor"),AND(N24="Baja",R24="Leve")),"Bajo",IF(OR(AND(N24="Muy baja",R24="Moderado"),AND(N24="Baja",R24="Menor"),AND(N24="Baja",R24="Moderado"),AND(N24="Media",R24="Leve"),AND(N24="Media",R24="Menor"),AND(N24="Media",R24="Moderado"),AND(N24="Alta",R24="Leve"),AND(N24="Alta",R24="Menor")),"Moderado",IF(OR(AND(N24="Muy Baja",R24="Mayor"),AND(N24="Baja",R24="Mayor"),AND(N24="Media",R24="Mayor"),AND(N24="Alta",R24="Moderado"),AND(N24="Alta",R24="Mayor"),AND(N24="Muy Alta",R24="Leve"),AND(N24="Muy Alta",R24="Menor"),AND(N24="Muy Alta",R24="Moderado"),AND(N24="Muy Alta",R24="Mayor")),"Alto",IF(OR(AND(N24="Muy Baja",R24="Catastrófico"),AND(N24="Baja",R24="Catastrófico"),AND(N24="Media",R24="Catastrófico"),AND(N24="Alta",R24="Catastrófico"),AND(N24="Muy Alta",R24="Catastrófico")),"Extremo",""))))</f>
        <v/>
      </c>
      <c r="U24" s="248">
        <v>13</v>
      </c>
      <c r="V24" s="249"/>
      <c r="W24" s="250"/>
      <c r="X24" s="251"/>
      <c r="Y24" s="252"/>
      <c r="Z24" s="252"/>
      <c r="AA24" s="253"/>
      <c r="AB24" s="252"/>
      <c r="AC24" s="252"/>
      <c r="AD24" s="252"/>
      <c r="AE24" s="254"/>
      <c r="AF24" s="255"/>
      <c r="AG24" s="253"/>
      <c r="AH24" s="255"/>
      <c r="AI24" s="253"/>
      <c r="AJ24" s="256"/>
      <c r="AK24" s="252"/>
      <c r="AL24" s="277"/>
      <c r="AM24" s="257"/>
      <c r="AN24" s="258"/>
      <c r="AO24" s="259"/>
      <c r="AP24" s="260"/>
      <c r="AQ24" s="260"/>
      <c r="AR24" s="260"/>
      <c r="AS24" s="260"/>
      <c r="AT24" s="264"/>
      <c r="AU24" s="265"/>
      <c r="AV24" s="266"/>
    </row>
    <row r="25" spans="1:48" ht="151.5" customHeight="1">
      <c r="A25" s="285"/>
      <c r="B25" s="274"/>
      <c r="C25" s="274"/>
      <c r="D25" s="274"/>
      <c r="E25" s="286"/>
      <c r="F25" s="274"/>
      <c r="G25" s="274"/>
      <c r="H25" s="274"/>
      <c r="I25" s="274"/>
      <c r="J25" s="274"/>
      <c r="K25" s="274"/>
      <c r="L25" s="274"/>
      <c r="M25" s="283"/>
      <c r="N25" s="284"/>
      <c r="O25" s="280"/>
      <c r="P25" s="281"/>
      <c r="Q25" s="280">
        <f t="shared" ref="Q25:Q29" si="11">IF(NOT(ISERROR(MATCH(P25,_xlfn.ANCHORARRAY(E36),0))),O38&amp;"Por favor no seleccionar los criterios de impacto",P25)</f>
        <v>0</v>
      </c>
      <c r="R25" s="284"/>
      <c r="S25" s="280"/>
      <c r="T25" s="279"/>
      <c r="U25" s="248">
        <v>14</v>
      </c>
      <c r="V25" s="249"/>
      <c r="W25" s="249"/>
      <c r="X25" s="251" t="str">
        <f t="shared" ref="X25:X59" si="12">IF(OR(Y25="Preventivo",Y25="Detectivo"),"Probabilidad",IF(Y25="Correctivo","Impacto",""))</f>
        <v/>
      </c>
      <c r="Y25" s="252"/>
      <c r="Z25" s="252"/>
      <c r="AA25" s="253" t="str">
        <f t="shared" ref="AA25:AA59" si="13">IF(AND(Y25="Preventivo",Z25="Automático"),"50%",IF(AND(Y25="Preventivo",Z25="Manual"),"40%",IF(AND(Y25="Detectivo",Z25="Automático"),"40%",IF(AND(Y25="Detectivo",Z25="Manual"),"30%",IF(AND(Y25="Correctivo",Z25="Automático"),"35%",IF(AND(Y25="Correctivo",Z25="Manual"),"25%",""))))))</f>
        <v/>
      </c>
      <c r="AB25" s="252"/>
      <c r="AC25" s="252"/>
      <c r="AD25" s="252"/>
      <c r="AE25" s="254" t="str">
        <f t="shared" ref="AE25" si="14">IFERROR(IF(AND(X24="Probabilidad",X25="Probabilidad"),(AG24-(+AG24*AA25)),IF(X25="Probabilidad",(O24-(+O24*AA25)),IF(X25="Impacto",AG24,""))),"")</f>
        <v/>
      </c>
      <c r="AF25" s="255" t="str">
        <f t="shared" ref="AF25:AF59" si="15">IFERROR(IF(AE25="","",IF(AE25&lt;=0.2,"Muy Baja",IF(AE25&lt;=0.4,"Baja",IF(AE25&lt;=0.6,"Media",IF(AE25&lt;=0.8,"Alta","Muy Alta"))))),"")</f>
        <v/>
      </c>
      <c r="AG25" s="253" t="str">
        <f t="shared" ref="AG25:AG59" si="16">+AE25</f>
        <v/>
      </c>
      <c r="AH25" s="255" t="str">
        <f t="shared" ref="AH25:AH59" si="17">IFERROR(IF(AI25="","",IF(AI25&lt;=0.2,"Leve",IF(AI25&lt;=0.4,"Menor",IF(AI25&lt;=0.6,"Moderado",IF(AI25&lt;=0.8,"Mayor","Catastrófico"))))),"")</f>
        <v/>
      </c>
      <c r="AI25" s="253" t="str">
        <f t="shared" ref="AI25" si="18">IFERROR(IF(AND(X24="Impacto",X25="Impacto"),(AI24-(+AI24*AA25)),IF(X25="Impacto",(S24-(+S24*AA25)),IF(X25="Probabilidad",AI24,""))),"")</f>
        <v/>
      </c>
      <c r="AJ25" s="256" t="str">
        <f t="shared" ref="AJ25:AJ59" si="19">IFERROR(IF(OR(AND(AF25="Muy Baja",AH25="Leve"),AND(AF25="Muy Baja",AH25="Menor"),AND(AF25="Baja",AH25="Leve")),"Bajo",IF(OR(AND(AF25="Muy baja",AH25="Moderado"),AND(AF25="Baja",AH25="Menor"),AND(AF25="Baja",AH25="Moderado"),AND(AF25="Media",AH25="Leve"),AND(AF25="Media",AH25="Menor"),AND(AF25="Media",AH25="Moderado"),AND(AF25="Alta",AH25="Leve"),AND(AF25="Alta",AH25="Menor")),"Moderado",IF(OR(AND(AF25="Muy Baja",AH25="Mayor"),AND(AF25="Baja",AH25="Mayor"),AND(AF25="Media",AH25="Mayor"),AND(AF25="Alta",AH25="Moderado"),AND(AF25="Alta",AH25="Mayor"),AND(AF25="Muy Alta",AH25="Leve"),AND(AF25="Muy Alta",AH25="Menor"),AND(AF25="Muy Alta",AH25="Moderado"),AND(AF25="Muy Alta",AH25="Mayor")),"Alto",IF(OR(AND(AF25="Muy Baja",AH25="Catastrófico"),AND(AF25="Baja",AH25="Catastrófico"),AND(AF25="Media",AH25="Catastrófico"),AND(AF25="Alta",AH25="Catastrófico"),AND(AF25="Muy Alta",AH25="Catastrófico")),"Extremo","")))),"")</f>
        <v/>
      </c>
      <c r="AK25" s="252"/>
      <c r="AL25" s="277"/>
      <c r="AM25" s="257"/>
      <c r="AN25" s="258"/>
      <c r="AO25" s="259"/>
      <c r="AP25" s="260"/>
      <c r="AQ25" s="260"/>
      <c r="AR25" s="260"/>
      <c r="AS25" s="260"/>
      <c r="AT25" s="264"/>
      <c r="AU25" s="265"/>
      <c r="AV25" s="266"/>
    </row>
    <row r="26" spans="1:48" ht="151.5" customHeight="1">
      <c r="A26" s="285"/>
      <c r="B26" s="274"/>
      <c r="C26" s="274"/>
      <c r="D26" s="274"/>
      <c r="E26" s="286"/>
      <c r="F26" s="274"/>
      <c r="G26" s="274"/>
      <c r="H26" s="274"/>
      <c r="I26" s="274"/>
      <c r="J26" s="274"/>
      <c r="K26" s="274"/>
      <c r="L26" s="274"/>
      <c r="M26" s="283"/>
      <c r="N26" s="284"/>
      <c r="O26" s="280"/>
      <c r="P26" s="281"/>
      <c r="Q26" s="280">
        <f t="shared" si="11"/>
        <v>0</v>
      </c>
      <c r="R26" s="284"/>
      <c r="S26" s="280"/>
      <c r="T26" s="279"/>
      <c r="U26" s="248">
        <v>15</v>
      </c>
      <c r="V26" s="261"/>
      <c r="W26" s="261"/>
      <c r="X26" s="251" t="str">
        <f t="shared" si="12"/>
        <v/>
      </c>
      <c r="Y26" s="252"/>
      <c r="Z26" s="252"/>
      <c r="AA26" s="253" t="str">
        <f t="shared" si="13"/>
        <v/>
      </c>
      <c r="AB26" s="252"/>
      <c r="AC26" s="252"/>
      <c r="AD26" s="252"/>
      <c r="AE26" s="254" t="str">
        <f t="shared" ref="AE26:AE29" si="20">IFERROR(IF(AND(X25="Probabilidad",X26="Probabilidad"),(AG25-(+AG25*AA26)),IF(AND(X25="Impacto",X26="Probabilidad"),(AG24-(+AG24*AA26)),IF(X26="Impacto",AG25,""))),"")</f>
        <v/>
      </c>
      <c r="AF26" s="255" t="str">
        <f t="shared" si="15"/>
        <v/>
      </c>
      <c r="AG26" s="253" t="str">
        <f t="shared" si="16"/>
        <v/>
      </c>
      <c r="AH26" s="255" t="str">
        <f t="shared" si="17"/>
        <v/>
      </c>
      <c r="AI26" s="253" t="str">
        <f t="shared" ref="AI26:AI29" si="21">IFERROR(IF(AND(X25="Impacto",X26="Impacto"),(AI25-(+AI25*AA26)),IF(AND(X25="Probabilidad",X26="Impacto"),(AI24-(+AI24*AA26)),IF(X26="Probabilidad",AI25,""))),"")</f>
        <v/>
      </c>
      <c r="AJ26" s="256" t="str">
        <f t="shared" si="19"/>
        <v/>
      </c>
      <c r="AK26" s="252"/>
      <c r="AL26" s="277"/>
      <c r="AM26" s="257"/>
      <c r="AN26" s="258"/>
      <c r="AO26" s="259"/>
      <c r="AP26" s="260"/>
      <c r="AQ26" s="260"/>
      <c r="AR26" s="260"/>
      <c r="AS26" s="260"/>
      <c r="AT26" s="264"/>
      <c r="AU26" s="265"/>
      <c r="AV26" s="266"/>
    </row>
    <row r="27" spans="1:48" ht="151.5" customHeight="1">
      <c r="A27" s="285"/>
      <c r="B27" s="274"/>
      <c r="C27" s="274"/>
      <c r="D27" s="274"/>
      <c r="E27" s="286"/>
      <c r="F27" s="274"/>
      <c r="G27" s="274"/>
      <c r="H27" s="274"/>
      <c r="I27" s="274"/>
      <c r="J27" s="274"/>
      <c r="K27" s="274"/>
      <c r="L27" s="274"/>
      <c r="M27" s="283"/>
      <c r="N27" s="284"/>
      <c r="O27" s="280"/>
      <c r="P27" s="281"/>
      <c r="Q27" s="280">
        <f t="shared" si="11"/>
        <v>0</v>
      </c>
      <c r="R27" s="284"/>
      <c r="S27" s="280"/>
      <c r="T27" s="279"/>
      <c r="U27" s="248">
        <v>16</v>
      </c>
      <c r="V27" s="249"/>
      <c r="W27" s="249"/>
      <c r="X27" s="251" t="str">
        <f t="shared" si="12"/>
        <v/>
      </c>
      <c r="Y27" s="252"/>
      <c r="Z27" s="252"/>
      <c r="AA27" s="253" t="str">
        <f t="shared" si="13"/>
        <v/>
      </c>
      <c r="AB27" s="252"/>
      <c r="AC27" s="252"/>
      <c r="AD27" s="252"/>
      <c r="AE27" s="254" t="str">
        <f t="shared" si="20"/>
        <v/>
      </c>
      <c r="AF27" s="255" t="str">
        <f t="shared" si="15"/>
        <v/>
      </c>
      <c r="AG27" s="253" t="str">
        <f t="shared" si="16"/>
        <v/>
      </c>
      <c r="AH27" s="255" t="str">
        <f t="shared" si="17"/>
        <v/>
      </c>
      <c r="AI27" s="253" t="str">
        <f t="shared" si="21"/>
        <v/>
      </c>
      <c r="AJ27" s="256" t="str">
        <f t="shared" si="19"/>
        <v/>
      </c>
      <c r="AK27" s="252"/>
      <c r="AL27" s="277"/>
      <c r="AM27" s="257"/>
      <c r="AN27" s="258"/>
      <c r="AO27" s="259"/>
      <c r="AP27" s="260"/>
      <c r="AQ27" s="260"/>
      <c r="AR27" s="260"/>
      <c r="AS27" s="260"/>
      <c r="AT27" s="264"/>
      <c r="AU27" s="265"/>
      <c r="AV27" s="266"/>
    </row>
    <row r="28" spans="1:48" ht="151.5" customHeight="1">
      <c r="A28" s="285"/>
      <c r="B28" s="274"/>
      <c r="C28" s="274"/>
      <c r="D28" s="274"/>
      <c r="E28" s="286"/>
      <c r="F28" s="274"/>
      <c r="G28" s="274"/>
      <c r="H28" s="274"/>
      <c r="I28" s="274"/>
      <c r="J28" s="274"/>
      <c r="K28" s="274"/>
      <c r="L28" s="274"/>
      <c r="M28" s="283"/>
      <c r="N28" s="284"/>
      <c r="O28" s="280"/>
      <c r="P28" s="281"/>
      <c r="Q28" s="280">
        <f t="shared" si="11"/>
        <v>0</v>
      </c>
      <c r="R28" s="284"/>
      <c r="S28" s="280"/>
      <c r="T28" s="279"/>
      <c r="U28" s="248">
        <v>17</v>
      </c>
      <c r="V28" s="249"/>
      <c r="W28" s="249"/>
      <c r="X28" s="251" t="str">
        <f t="shared" si="12"/>
        <v/>
      </c>
      <c r="Y28" s="252"/>
      <c r="Z28" s="252"/>
      <c r="AA28" s="253" t="str">
        <f t="shared" si="13"/>
        <v/>
      </c>
      <c r="AB28" s="252"/>
      <c r="AC28" s="252"/>
      <c r="AD28" s="252"/>
      <c r="AE28" s="254" t="str">
        <f t="shared" si="20"/>
        <v/>
      </c>
      <c r="AF28" s="255" t="str">
        <f t="shared" si="15"/>
        <v/>
      </c>
      <c r="AG28" s="253" t="str">
        <f t="shared" si="16"/>
        <v/>
      </c>
      <c r="AH28" s="255" t="str">
        <f t="shared" si="17"/>
        <v/>
      </c>
      <c r="AI28" s="253" t="str">
        <f t="shared" si="21"/>
        <v/>
      </c>
      <c r="AJ28" s="256" t="str">
        <f t="shared" si="19"/>
        <v/>
      </c>
      <c r="AK28" s="252"/>
      <c r="AL28" s="277"/>
      <c r="AM28" s="257"/>
      <c r="AN28" s="258"/>
      <c r="AO28" s="259"/>
      <c r="AP28" s="260"/>
      <c r="AQ28" s="260"/>
      <c r="AR28" s="260"/>
      <c r="AS28" s="260"/>
      <c r="AT28" s="264"/>
      <c r="AU28" s="265"/>
      <c r="AV28" s="266"/>
    </row>
    <row r="29" spans="1:48" ht="151.5" customHeight="1">
      <c r="A29" s="285"/>
      <c r="B29" s="274"/>
      <c r="C29" s="274"/>
      <c r="D29" s="274"/>
      <c r="E29" s="286"/>
      <c r="F29" s="274"/>
      <c r="G29" s="274"/>
      <c r="H29" s="274"/>
      <c r="I29" s="274"/>
      <c r="J29" s="274"/>
      <c r="K29" s="274"/>
      <c r="L29" s="274"/>
      <c r="M29" s="283"/>
      <c r="N29" s="284"/>
      <c r="O29" s="280"/>
      <c r="P29" s="281"/>
      <c r="Q29" s="280">
        <f t="shared" si="11"/>
        <v>0</v>
      </c>
      <c r="R29" s="284"/>
      <c r="S29" s="280"/>
      <c r="T29" s="279"/>
      <c r="U29" s="248">
        <v>18</v>
      </c>
      <c r="V29" s="249"/>
      <c r="W29" s="249"/>
      <c r="X29" s="251" t="str">
        <f t="shared" si="12"/>
        <v/>
      </c>
      <c r="Y29" s="252"/>
      <c r="Z29" s="252"/>
      <c r="AA29" s="253" t="str">
        <f t="shared" si="13"/>
        <v/>
      </c>
      <c r="AB29" s="252"/>
      <c r="AC29" s="252"/>
      <c r="AD29" s="252"/>
      <c r="AE29" s="254" t="str">
        <f t="shared" si="20"/>
        <v/>
      </c>
      <c r="AF29" s="255" t="str">
        <f t="shared" si="15"/>
        <v/>
      </c>
      <c r="AG29" s="253" t="str">
        <f t="shared" si="16"/>
        <v/>
      </c>
      <c r="AH29" s="255" t="str">
        <f t="shared" si="17"/>
        <v/>
      </c>
      <c r="AI29" s="253" t="str">
        <f t="shared" si="21"/>
        <v/>
      </c>
      <c r="AJ29" s="256" t="str">
        <f t="shared" si="19"/>
        <v/>
      </c>
      <c r="AK29" s="252"/>
      <c r="AL29" s="277"/>
      <c r="AM29" s="257"/>
      <c r="AN29" s="258"/>
      <c r="AO29" s="259"/>
      <c r="AP29" s="260"/>
      <c r="AQ29" s="260"/>
      <c r="AR29" s="260"/>
      <c r="AS29" s="260"/>
      <c r="AT29" s="264"/>
      <c r="AU29" s="265"/>
      <c r="AV29" s="266"/>
    </row>
    <row r="30" spans="1:48" ht="151.5" customHeight="1">
      <c r="A30" s="285"/>
      <c r="B30" s="274"/>
      <c r="C30" s="274"/>
      <c r="D30" s="274"/>
      <c r="E30" s="286"/>
      <c r="F30" s="274"/>
      <c r="G30" s="274"/>
      <c r="H30" s="274"/>
      <c r="I30" s="274"/>
      <c r="J30" s="274"/>
      <c r="K30" s="274"/>
      <c r="L30" s="274"/>
      <c r="M30" s="283"/>
      <c r="N30" s="284" t="str">
        <f t="shared" ref="N30" si="22">IF(M30&lt;=0,"",IF(M30&lt;=2,"Muy Baja",IF(M30&lt;=24,"Baja",IF(M30&lt;=500,"Media",IF(M30&lt;=5000,"Alta","Muy Alta")))))</f>
        <v/>
      </c>
      <c r="O30" s="280" t="str">
        <f t="shared" ref="O30" si="23">IF(N30="","",IF(N30="Muy Baja",0.2,IF(N30="Baja",0.4,IF(N30="Media",0.6,IF(N30="Alta",0.8,IF(N30="Muy Alta",1,))))))</f>
        <v/>
      </c>
      <c r="P30" s="281"/>
      <c r="Q30" s="280">
        <f>IF(NOT(ISERROR(MATCH(P30,'Tabla Impacto'!$B$221:$B$223,0))),'Tabla Impacto'!$F$223&amp;"Por favor no seleccionar los criterios de impacto(Afectación Económica o presupuestal y Pérdida Reputacional)",P30)</f>
        <v>0</v>
      </c>
      <c r="R30" s="284" t="str">
        <f>IF(OR(Q30='Tabla Impacto'!$C$11,Q30='Tabla Impacto'!$D$11),"Leve",IF(OR(Q30='Tabla Impacto'!$C$12,Q30='Tabla Impacto'!$D$12),"Menor",IF(OR(Q30='Tabla Impacto'!$C$13,Q30='Tabla Impacto'!$D$13),"Moderado",IF(OR(Q30='Tabla Impacto'!$C$14,Q30='Tabla Impacto'!$D$14),"Mayor",IF(OR(Q30='Tabla Impacto'!$C$15,Q30='Tabla Impacto'!$D$15),"Catastrófico","")))))</f>
        <v/>
      </c>
      <c r="S30" s="280" t="str">
        <f t="shared" ref="S30" si="24">IF(R30="","",IF(R30="Leve",0.2,IF(R30="Menor",0.4,IF(R30="Moderado",0.6,IF(R30="Mayor",0.8,IF(R30="Catastrófico",1,))))))</f>
        <v/>
      </c>
      <c r="T30" s="279" t="str">
        <f t="shared" ref="T30" si="25">IF(OR(AND(N30="Muy Baja",R30="Leve"),AND(N30="Muy Baja",R30="Menor"),AND(N30="Baja",R30="Leve")),"Bajo",IF(OR(AND(N30="Muy baja",R30="Moderado"),AND(N30="Baja",R30="Menor"),AND(N30="Baja",R30="Moderado"),AND(N30="Media",R30="Leve"),AND(N30="Media",R30="Menor"),AND(N30="Media",R30="Moderado"),AND(N30="Alta",R30="Leve"),AND(N30="Alta",R30="Menor")),"Moderado",IF(OR(AND(N30="Muy Baja",R30="Mayor"),AND(N30="Baja",R30="Mayor"),AND(N30="Media",R30="Mayor"),AND(N30="Alta",R30="Moderado"),AND(N30="Alta",R30="Mayor"),AND(N30="Muy Alta",R30="Leve"),AND(N30="Muy Alta",R30="Menor"),AND(N30="Muy Alta",R30="Moderado"),AND(N30="Muy Alta",R30="Mayor")),"Alto",IF(OR(AND(N30="Muy Baja",R30="Catastrófico"),AND(N30="Baja",R30="Catastrófico"),AND(N30="Media",R30="Catastrófico"),AND(N30="Alta",R30="Catastrófico"),AND(N30="Muy Alta",R30="Catastrófico")),"Extremo",""))))</f>
        <v/>
      </c>
      <c r="U30" s="248">
        <v>19</v>
      </c>
      <c r="V30" s="249"/>
      <c r="W30" s="250"/>
      <c r="X30" s="251" t="str">
        <f t="shared" si="12"/>
        <v/>
      </c>
      <c r="Y30" s="252"/>
      <c r="Z30" s="252"/>
      <c r="AA30" s="253" t="str">
        <f t="shared" si="13"/>
        <v/>
      </c>
      <c r="AB30" s="252"/>
      <c r="AC30" s="252"/>
      <c r="AD30" s="252"/>
      <c r="AE30" s="254" t="str">
        <f t="shared" ref="AE30" si="26">IFERROR(IF(X30="Probabilidad",(O30-(+O30*AA30)),IF(X30="Impacto",O30,"")),"")</f>
        <v/>
      </c>
      <c r="AF30" s="255" t="str">
        <f t="shared" si="15"/>
        <v/>
      </c>
      <c r="AG30" s="253" t="str">
        <f t="shared" si="16"/>
        <v/>
      </c>
      <c r="AH30" s="255" t="str">
        <f t="shared" si="17"/>
        <v/>
      </c>
      <c r="AI30" s="253" t="str">
        <f t="shared" ref="AI30" si="27">IFERROR(IF(X30="Impacto",(S30-(+S30*AA30)),IF(X30="Probabilidad",S30,"")),"")</f>
        <v/>
      </c>
      <c r="AJ30" s="256" t="str">
        <f t="shared" si="19"/>
        <v/>
      </c>
      <c r="AK30" s="252"/>
      <c r="AL30" s="277"/>
      <c r="AM30" s="257"/>
      <c r="AN30" s="258"/>
      <c r="AO30" s="259"/>
      <c r="AP30" s="260"/>
      <c r="AQ30" s="260"/>
      <c r="AR30" s="260"/>
      <c r="AS30" s="260"/>
      <c r="AT30" s="264"/>
      <c r="AU30" s="265"/>
      <c r="AV30" s="266"/>
    </row>
    <row r="31" spans="1:48" ht="151.5" customHeight="1">
      <c r="A31" s="285"/>
      <c r="B31" s="274"/>
      <c r="C31" s="274"/>
      <c r="D31" s="274"/>
      <c r="E31" s="286"/>
      <c r="F31" s="274"/>
      <c r="G31" s="274"/>
      <c r="H31" s="274"/>
      <c r="I31" s="274"/>
      <c r="J31" s="274"/>
      <c r="K31" s="274"/>
      <c r="L31" s="274"/>
      <c r="M31" s="283"/>
      <c r="N31" s="284"/>
      <c r="O31" s="280"/>
      <c r="P31" s="281"/>
      <c r="Q31" s="280">
        <f t="shared" ref="Q31:Q35" si="28">IF(NOT(ISERROR(MATCH(P31,_xlfn.ANCHORARRAY(E42),0))),O44&amp;"Por favor no seleccionar los criterios de impacto",P31)</f>
        <v>0</v>
      </c>
      <c r="R31" s="284"/>
      <c r="S31" s="280"/>
      <c r="T31" s="279"/>
      <c r="U31" s="248">
        <v>20</v>
      </c>
      <c r="V31" s="249"/>
      <c r="W31" s="249"/>
      <c r="X31" s="251" t="str">
        <f t="shared" si="12"/>
        <v/>
      </c>
      <c r="Y31" s="252"/>
      <c r="Z31" s="252"/>
      <c r="AA31" s="253" t="str">
        <f t="shared" si="13"/>
        <v/>
      </c>
      <c r="AB31" s="252"/>
      <c r="AC31" s="252"/>
      <c r="AD31" s="252"/>
      <c r="AE31" s="254" t="str">
        <f t="shared" ref="AE31" si="29">IFERROR(IF(AND(X30="Probabilidad",X31="Probabilidad"),(AG30-(+AG30*AA31)),IF(X31="Probabilidad",(O30-(+O30*AA31)),IF(X31="Impacto",AG30,""))),"")</f>
        <v/>
      </c>
      <c r="AF31" s="255" t="str">
        <f t="shared" si="15"/>
        <v/>
      </c>
      <c r="AG31" s="253" t="str">
        <f t="shared" si="16"/>
        <v/>
      </c>
      <c r="AH31" s="255" t="str">
        <f t="shared" si="17"/>
        <v/>
      </c>
      <c r="AI31" s="253" t="str">
        <f t="shared" ref="AI31" si="30">IFERROR(IF(AND(X30="Impacto",X31="Impacto"),(AI30-(+AI30*AA31)),IF(X31="Impacto",(S30-(+S30*AA31)),IF(X31="Probabilidad",AI30,""))),"")</f>
        <v/>
      </c>
      <c r="AJ31" s="256" t="str">
        <f t="shared" si="19"/>
        <v/>
      </c>
      <c r="AK31" s="252"/>
      <c r="AL31" s="277"/>
      <c r="AM31" s="257"/>
      <c r="AN31" s="258"/>
      <c r="AO31" s="259"/>
      <c r="AP31" s="260"/>
      <c r="AQ31" s="260"/>
      <c r="AR31" s="260"/>
      <c r="AS31" s="260"/>
      <c r="AT31" s="264"/>
      <c r="AU31" s="265"/>
      <c r="AV31" s="266"/>
    </row>
    <row r="32" spans="1:48" ht="151.5" customHeight="1">
      <c r="A32" s="285"/>
      <c r="B32" s="274"/>
      <c r="C32" s="274"/>
      <c r="D32" s="274"/>
      <c r="E32" s="286"/>
      <c r="F32" s="274"/>
      <c r="G32" s="274"/>
      <c r="H32" s="274"/>
      <c r="I32" s="274"/>
      <c r="J32" s="274"/>
      <c r="K32" s="274"/>
      <c r="L32" s="274"/>
      <c r="M32" s="283"/>
      <c r="N32" s="284"/>
      <c r="O32" s="280"/>
      <c r="P32" s="281"/>
      <c r="Q32" s="280">
        <f t="shared" si="28"/>
        <v>0</v>
      </c>
      <c r="R32" s="284"/>
      <c r="S32" s="280"/>
      <c r="T32" s="279"/>
      <c r="U32" s="248">
        <v>21</v>
      </c>
      <c r="V32" s="261"/>
      <c r="W32" s="261"/>
      <c r="X32" s="251" t="str">
        <f t="shared" si="12"/>
        <v/>
      </c>
      <c r="Y32" s="252"/>
      <c r="Z32" s="252"/>
      <c r="AA32" s="253" t="str">
        <f t="shared" si="13"/>
        <v/>
      </c>
      <c r="AB32" s="252"/>
      <c r="AC32" s="252"/>
      <c r="AD32" s="252"/>
      <c r="AE32" s="254" t="str">
        <f t="shared" ref="AE32:AE35" si="31">IFERROR(IF(AND(X31="Probabilidad",X32="Probabilidad"),(AG31-(+AG31*AA32)),IF(AND(X31="Impacto",X32="Probabilidad"),(AG30-(+AG30*AA32)),IF(X32="Impacto",AG31,""))),"")</f>
        <v/>
      </c>
      <c r="AF32" s="255" t="str">
        <f t="shared" si="15"/>
        <v/>
      </c>
      <c r="AG32" s="253" t="str">
        <f t="shared" si="16"/>
        <v/>
      </c>
      <c r="AH32" s="255" t="str">
        <f t="shared" si="17"/>
        <v/>
      </c>
      <c r="AI32" s="253" t="str">
        <f t="shared" ref="AI32:AI35" si="32">IFERROR(IF(AND(X31="Impacto",X32="Impacto"),(AI31-(+AI31*AA32)),IF(AND(X31="Probabilidad",X32="Impacto"),(AI30-(+AI30*AA32)),IF(X32="Probabilidad",AI31,""))),"")</f>
        <v/>
      </c>
      <c r="AJ32" s="256" t="str">
        <f t="shared" si="19"/>
        <v/>
      </c>
      <c r="AK32" s="252"/>
      <c r="AL32" s="277"/>
      <c r="AM32" s="257"/>
      <c r="AN32" s="258"/>
      <c r="AO32" s="259"/>
      <c r="AP32" s="260"/>
      <c r="AQ32" s="260"/>
      <c r="AR32" s="260"/>
      <c r="AS32" s="260"/>
      <c r="AT32" s="264"/>
      <c r="AU32" s="265"/>
      <c r="AV32" s="266"/>
    </row>
    <row r="33" spans="1:48" ht="151.5" customHeight="1">
      <c r="A33" s="285"/>
      <c r="B33" s="274"/>
      <c r="C33" s="274"/>
      <c r="D33" s="274"/>
      <c r="E33" s="286"/>
      <c r="F33" s="274"/>
      <c r="G33" s="274"/>
      <c r="H33" s="274"/>
      <c r="I33" s="274"/>
      <c r="J33" s="274"/>
      <c r="K33" s="274"/>
      <c r="L33" s="274"/>
      <c r="M33" s="283"/>
      <c r="N33" s="284"/>
      <c r="O33" s="280"/>
      <c r="P33" s="281"/>
      <c r="Q33" s="280">
        <f t="shared" si="28"/>
        <v>0</v>
      </c>
      <c r="R33" s="284"/>
      <c r="S33" s="280"/>
      <c r="T33" s="279"/>
      <c r="U33" s="248">
        <v>22</v>
      </c>
      <c r="V33" s="249"/>
      <c r="W33" s="249"/>
      <c r="X33" s="251" t="str">
        <f t="shared" si="12"/>
        <v/>
      </c>
      <c r="Y33" s="252"/>
      <c r="Z33" s="252"/>
      <c r="AA33" s="253" t="str">
        <f t="shared" si="13"/>
        <v/>
      </c>
      <c r="AB33" s="252"/>
      <c r="AC33" s="252"/>
      <c r="AD33" s="252"/>
      <c r="AE33" s="254" t="str">
        <f t="shared" si="31"/>
        <v/>
      </c>
      <c r="AF33" s="255" t="str">
        <f t="shared" si="15"/>
        <v/>
      </c>
      <c r="AG33" s="253" t="str">
        <f t="shared" si="16"/>
        <v/>
      </c>
      <c r="AH33" s="255" t="str">
        <f t="shared" si="17"/>
        <v/>
      </c>
      <c r="AI33" s="253" t="str">
        <f t="shared" si="32"/>
        <v/>
      </c>
      <c r="AJ33" s="256" t="str">
        <f t="shared" si="19"/>
        <v/>
      </c>
      <c r="AK33" s="252"/>
      <c r="AL33" s="277"/>
      <c r="AM33" s="257"/>
      <c r="AN33" s="258"/>
      <c r="AO33" s="259"/>
      <c r="AP33" s="260"/>
      <c r="AQ33" s="260"/>
      <c r="AR33" s="260"/>
      <c r="AS33" s="260"/>
      <c r="AT33" s="264"/>
      <c r="AU33" s="265"/>
      <c r="AV33" s="266"/>
    </row>
    <row r="34" spans="1:48" ht="151.5" customHeight="1">
      <c r="A34" s="285"/>
      <c r="B34" s="274"/>
      <c r="C34" s="274"/>
      <c r="D34" s="274"/>
      <c r="E34" s="286"/>
      <c r="F34" s="274"/>
      <c r="G34" s="274"/>
      <c r="H34" s="274"/>
      <c r="I34" s="274"/>
      <c r="J34" s="274"/>
      <c r="K34" s="274"/>
      <c r="L34" s="274"/>
      <c r="M34" s="283"/>
      <c r="N34" s="284"/>
      <c r="O34" s="280"/>
      <c r="P34" s="281"/>
      <c r="Q34" s="280">
        <f t="shared" si="28"/>
        <v>0</v>
      </c>
      <c r="R34" s="284"/>
      <c r="S34" s="280"/>
      <c r="T34" s="279"/>
      <c r="U34" s="248">
        <v>23</v>
      </c>
      <c r="V34" s="249"/>
      <c r="W34" s="249"/>
      <c r="X34" s="251" t="str">
        <f t="shared" si="12"/>
        <v/>
      </c>
      <c r="Y34" s="252"/>
      <c r="Z34" s="252"/>
      <c r="AA34" s="253" t="str">
        <f t="shared" si="13"/>
        <v/>
      </c>
      <c r="AB34" s="252"/>
      <c r="AC34" s="252"/>
      <c r="AD34" s="252"/>
      <c r="AE34" s="254" t="str">
        <f t="shared" si="31"/>
        <v/>
      </c>
      <c r="AF34" s="255" t="str">
        <f t="shared" si="15"/>
        <v/>
      </c>
      <c r="AG34" s="253" t="str">
        <f t="shared" si="16"/>
        <v/>
      </c>
      <c r="AH34" s="255" t="str">
        <f t="shared" si="17"/>
        <v/>
      </c>
      <c r="AI34" s="253" t="str">
        <f t="shared" si="32"/>
        <v/>
      </c>
      <c r="AJ34" s="256" t="str">
        <f t="shared" si="19"/>
        <v/>
      </c>
      <c r="AK34" s="252"/>
      <c r="AL34" s="277"/>
      <c r="AM34" s="257"/>
      <c r="AN34" s="258"/>
      <c r="AO34" s="259"/>
      <c r="AP34" s="260"/>
      <c r="AQ34" s="260"/>
      <c r="AR34" s="260"/>
      <c r="AS34" s="260"/>
      <c r="AT34" s="264"/>
      <c r="AU34" s="265"/>
      <c r="AV34" s="266"/>
    </row>
    <row r="35" spans="1:48" ht="151.5" customHeight="1">
      <c r="A35" s="285"/>
      <c r="B35" s="274"/>
      <c r="C35" s="274"/>
      <c r="D35" s="274"/>
      <c r="E35" s="286"/>
      <c r="F35" s="274"/>
      <c r="G35" s="274"/>
      <c r="H35" s="274"/>
      <c r="I35" s="274"/>
      <c r="J35" s="274"/>
      <c r="K35" s="274"/>
      <c r="L35" s="274"/>
      <c r="M35" s="283"/>
      <c r="N35" s="284"/>
      <c r="O35" s="280"/>
      <c r="P35" s="281"/>
      <c r="Q35" s="280">
        <f t="shared" si="28"/>
        <v>0</v>
      </c>
      <c r="R35" s="284"/>
      <c r="S35" s="280"/>
      <c r="T35" s="279"/>
      <c r="U35" s="248">
        <v>24</v>
      </c>
      <c r="V35" s="249"/>
      <c r="W35" s="249"/>
      <c r="X35" s="251" t="str">
        <f t="shared" si="12"/>
        <v/>
      </c>
      <c r="Y35" s="252"/>
      <c r="Z35" s="252"/>
      <c r="AA35" s="253" t="str">
        <f t="shared" si="13"/>
        <v/>
      </c>
      <c r="AB35" s="252"/>
      <c r="AC35" s="252"/>
      <c r="AD35" s="252"/>
      <c r="AE35" s="254" t="str">
        <f t="shared" si="31"/>
        <v/>
      </c>
      <c r="AF35" s="255" t="str">
        <f t="shared" si="15"/>
        <v/>
      </c>
      <c r="AG35" s="253" t="str">
        <f t="shared" si="16"/>
        <v/>
      </c>
      <c r="AH35" s="255" t="str">
        <f t="shared" si="17"/>
        <v/>
      </c>
      <c r="AI35" s="253" t="str">
        <f t="shared" si="32"/>
        <v/>
      </c>
      <c r="AJ35" s="256" t="str">
        <f t="shared" si="19"/>
        <v/>
      </c>
      <c r="AK35" s="252"/>
      <c r="AL35" s="277"/>
      <c r="AM35" s="257"/>
      <c r="AN35" s="258"/>
      <c r="AO35" s="259"/>
      <c r="AP35" s="260"/>
      <c r="AQ35" s="260"/>
      <c r="AR35" s="260"/>
      <c r="AS35" s="260"/>
      <c r="AT35" s="264"/>
      <c r="AU35" s="265"/>
      <c r="AV35" s="266"/>
    </row>
    <row r="36" spans="1:48" ht="151.5" customHeight="1">
      <c r="A36" s="285"/>
      <c r="B36" s="274"/>
      <c r="C36" s="274"/>
      <c r="D36" s="274"/>
      <c r="E36" s="286"/>
      <c r="F36" s="274"/>
      <c r="G36" s="274"/>
      <c r="H36" s="274"/>
      <c r="I36" s="274"/>
      <c r="J36" s="274"/>
      <c r="K36" s="274"/>
      <c r="L36" s="274"/>
      <c r="M36" s="283"/>
      <c r="N36" s="284" t="str">
        <f t="shared" ref="N36" si="33">IF(M36&lt;=0,"",IF(M36&lt;=2,"Muy Baja",IF(M36&lt;=24,"Baja",IF(M36&lt;=500,"Media",IF(M36&lt;=5000,"Alta","Muy Alta")))))</f>
        <v/>
      </c>
      <c r="O36" s="280" t="str">
        <f t="shared" ref="O36" si="34">IF(N36="","",IF(N36="Muy Baja",0.2,IF(N36="Baja",0.4,IF(N36="Media",0.6,IF(N36="Alta",0.8,IF(N36="Muy Alta",1,))))))</f>
        <v/>
      </c>
      <c r="P36" s="281"/>
      <c r="Q36" s="280">
        <f>IF(NOT(ISERROR(MATCH(P36,'Tabla Impacto'!$B$221:$B$223,0))),'Tabla Impacto'!$F$223&amp;"Por favor no seleccionar los criterios de impacto(Afectación Económica o presupuestal y Pérdida Reputacional)",P36)</f>
        <v>0</v>
      </c>
      <c r="R36" s="284" t="str">
        <f>IF(OR(Q36='Tabla Impacto'!$C$11,Q36='Tabla Impacto'!$D$11),"Leve",IF(OR(Q36='Tabla Impacto'!$C$12,Q36='Tabla Impacto'!$D$12),"Menor",IF(OR(Q36='Tabla Impacto'!$C$13,Q36='Tabla Impacto'!$D$13),"Moderado",IF(OR(Q36='Tabla Impacto'!$C$14,Q36='Tabla Impacto'!$D$14),"Mayor",IF(OR(Q36='Tabla Impacto'!$C$15,Q36='Tabla Impacto'!$D$15),"Catastrófico","")))))</f>
        <v/>
      </c>
      <c r="S36" s="280" t="str">
        <f t="shared" ref="S36" si="35">IF(R36="","",IF(R36="Leve",0.2,IF(R36="Menor",0.4,IF(R36="Moderado",0.6,IF(R36="Mayor",0.8,IF(R36="Catastrófico",1,))))))</f>
        <v/>
      </c>
      <c r="T36" s="279" t="str">
        <f t="shared" ref="T36" si="36">IF(OR(AND(N36="Muy Baja",R36="Leve"),AND(N36="Muy Baja",R36="Menor"),AND(N36="Baja",R36="Leve")),"Bajo",IF(OR(AND(N36="Muy baja",R36="Moderado"),AND(N36="Baja",R36="Menor"),AND(N36="Baja",R36="Moderado"),AND(N36="Media",R36="Leve"),AND(N36="Media",R36="Menor"),AND(N36="Media",R36="Moderado"),AND(N36="Alta",R36="Leve"),AND(N36="Alta",R36="Menor")),"Moderado",IF(OR(AND(N36="Muy Baja",R36="Mayor"),AND(N36="Baja",R36="Mayor"),AND(N36="Media",R36="Mayor"),AND(N36="Alta",R36="Moderado"),AND(N36="Alta",R36="Mayor"),AND(N36="Muy Alta",R36="Leve"),AND(N36="Muy Alta",R36="Menor"),AND(N36="Muy Alta",R36="Moderado"),AND(N36="Muy Alta",R36="Mayor")),"Alto",IF(OR(AND(N36="Muy Baja",R36="Catastrófico"),AND(N36="Baja",R36="Catastrófico"),AND(N36="Media",R36="Catastrófico"),AND(N36="Alta",R36="Catastrófico"),AND(N36="Muy Alta",R36="Catastrófico")),"Extremo",""))))</f>
        <v/>
      </c>
      <c r="U36" s="248">
        <v>25</v>
      </c>
      <c r="V36" s="249"/>
      <c r="W36" s="250"/>
      <c r="X36" s="251" t="str">
        <f t="shared" si="12"/>
        <v/>
      </c>
      <c r="Y36" s="252"/>
      <c r="Z36" s="252"/>
      <c r="AA36" s="253" t="str">
        <f t="shared" si="13"/>
        <v/>
      </c>
      <c r="AB36" s="252"/>
      <c r="AC36" s="252"/>
      <c r="AD36" s="252"/>
      <c r="AE36" s="254" t="str">
        <f t="shared" ref="AE36" si="37">IFERROR(IF(X36="Probabilidad",(O36-(+O36*AA36)),IF(X36="Impacto",O36,"")),"")</f>
        <v/>
      </c>
      <c r="AF36" s="255" t="str">
        <f t="shared" si="15"/>
        <v/>
      </c>
      <c r="AG36" s="253" t="str">
        <f t="shared" si="16"/>
        <v/>
      </c>
      <c r="AH36" s="255" t="str">
        <f t="shared" si="17"/>
        <v/>
      </c>
      <c r="AI36" s="253" t="str">
        <f t="shared" ref="AI36" si="38">IFERROR(IF(X36="Impacto",(S36-(+S36*AA36)),IF(X36="Probabilidad",S36,"")),"")</f>
        <v/>
      </c>
      <c r="AJ36" s="256" t="str">
        <f t="shared" si="19"/>
        <v/>
      </c>
      <c r="AK36" s="252"/>
      <c r="AL36" s="277"/>
      <c r="AM36" s="257"/>
      <c r="AN36" s="258"/>
      <c r="AO36" s="259"/>
      <c r="AP36" s="260"/>
      <c r="AQ36" s="260"/>
      <c r="AR36" s="260"/>
      <c r="AS36" s="260"/>
      <c r="AT36" s="264"/>
      <c r="AU36" s="265"/>
      <c r="AV36" s="266"/>
    </row>
    <row r="37" spans="1:48" ht="151.5" customHeight="1">
      <c r="A37" s="285"/>
      <c r="B37" s="274"/>
      <c r="C37" s="274"/>
      <c r="D37" s="274"/>
      <c r="E37" s="286"/>
      <c r="F37" s="274"/>
      <c r="G37" s="274"/>
      <c r="H37" s="274"/>
      <c r="I37" s="274"/>
      <c r="J37" s="274"/>
      <c r="K37" s="274"/>
      <c r="L37" s="274"/>
      <c r="M37" s="283"/>
      <c r="N37" s="284"/>
      <c r="O37" s="280"/>
      <c r="P37" s="281"/>
      <c r="Q37" s="280">
        <f t="shared" ref="Q37:Q41" si="39">IF(NOT(ISERROR(MATCH(P37,_xlfn.ANCHORARRAY(E48),0))),O50&amp;"Por favor no seleccionar los criterios de impacto",P37)</f>
        <v>0</v>
      </c>
      <c r="R37" s="284"/>
      <c r="S37" s="280"/>
      <c r="T37" s="279"/>
      <c r="U37" s="248">
        <v>26</v>
      </c>
      <c r="V37" s="249"/>
      <c r="W37" s="249"/>
      <c r="X37" s="251" t="str">
        <f t="shared" si="12"/>
        <v/>
      </c>
      <c r="Y37" s="252"/>
      <c r="Z37" s="252"/>
      <c r="AA37" s="253" t="str">
        <f t="shared" si="13"/>
        <v/>
      </c>
      <c r="AB37" s="252"/>
      <c r="AC37" s="252"/>
      <c r="AD37" s="252"/>
      <c r="AE37" s="254" t="str">
        <f t="shared" ref="AE37" si="40">IFERROR(IF(AND(X36="Probabilidad",X37="Probabilidad"),(AG36-(+AG36*AA37)),IF(X37="Probabilidad",(O36-(+O36*AA37)),IF(X37="Impacto",AG36,""))),"")</f>
        <v/>
      </c>
      <c r="AF37" s="255" t="str">
        <f t="shared" si="15"/>
        <v/>
      </c>
      <c r="AG37" s="253" t="str">
        <f t="shared" si="16"/>
        <v/>
      </c>
      <c r="AH37" s="255" t="str">
        <f t="shared" si="17"/>
        <v/>
      </c>
      <c r="AI37" s="253" t="str">
        <f t="shared" ref="AI37" si="41">IFERROR(IF(AND(X36="Impacto",X37="Impacto"),(AI36-(+AI36*AA37)),IF(X37="Impacto",(S36-(+S36*AA37)),IF(X37="Probabilidad",AI36,""))),"")</f>
        <v/>
      </c>
      <c r="AJ37" s="256" t="str">
        <f t="shared" si="19"/>
        <v/>
      </c>
      <c r="AK37" s="252"/>
      <c r="AL37" s="277"/>
      <c r="AM37" s="257"/>
      <c r="AN37" s="258"/>
      <c r="AO37" s="259"/>
      <c r="AP37" s="260"/>
      <c r="AQ37" s="260"/>
      <c r="AR37" s="260"/>
      <c r="AS37" s="260"/>
      <c r="AT37" s="264"/>
      <c r="AU37" s="265"/>
      <c r="AV37" s="266"/>
    </row>
    <row r="38" spans="1:48" ht="151.5" customHeight="1">
      <c r="A38" s="285"/>
      <c r="B38" s="274"/>
      <c r="C38" s="274"/>
      <c r="D38" s="274"/>
      <c r="E38" s="286"/>
      <c r="F38" s="274"/>
      <c r="G38" s="274"/>
      <c r="H38" s="274"/>
      <c r="I38" s="274"/>
      <c r="J38" s="274"/>
      <c r="K38" s="274"/>
      <c r="L38" s="274"/>
      <c r="M38" s="283"/>
      <c r="N38" s="284"/>
      <c r="O38" s="280"/>
      <c r="P38" s="281"/>
      <c r="Q38" s="280">
        <f t="shared" si="39"/>
        <v>0</v>
      </c>
      <c r="R38" s="284"/>
      <c r="S38" s="280"/>
      <c r="T38" s="279"/>
      <c r="U38" s="248">
        <v>27</v>
      </c>
      <c r="V38" s="261"/>
      <c r="W38" s="261"/>
      <c r="X38" s="251" t="str">
        <f t="shared" si="12"/>
        <v/>
      </c>
      <c r="Y38" s="252"/>
      <c r="Z38" s="252"/>
      <c r="AA38" s="253" t="str">
        <f t="shared" si="13"/>
        <v/>
      </c>
      <c r="AB38" s="252"/>
      <c r="AC38" s="252"/>
      <c r="AD38" s="252"/>
      <c r="AE38" s="254" t="str">
        <f t="shared" ref="AE38:AE41" si="42">IFERROR(IF(AND(X37="Probabilidad",X38="Probabilidad"),(AG37-(+AG37*AA38)),IF(AND(X37="Impacto",X38="Probabilidad"),(AG36-(+AG36*AA38)),IF(X38="Impacto",AG37,""))),"")</f>
        <v/>
      </c>
      <c r="AF38" s="255" t="str">
        <f t="shared" si="15"/>
        <v/>
      </c>
      <c r="AG38" s="253" t="str">
        <f t="shared" si="16"/>
        <v/>
      </c>
      <c r="AH38" s="255" t="str">
        <f t="shared" si="17"/>
        <v/>
      </c>
      <c r="AI38" s="253" t="str">
        <f t="shared" ref="AI38:AI41" si="43">IFERROR(IF(AND(X37="Impacto",X38="Impacto"),(AI37-(+AI37*AA38)),IF(AND(X37="Probabilidad",X38="Impacto"),(AI36-(+AI36*AA38)),IF(X38="Probabilidad",AI37,""))),"")</f>
        <v/>
      </c>
      <c r="AJ38" s="256" t="str">
        <f t="shared" si="19"/>
        <v/>
      </c>
      <c r="AK38" s="252"/>
      <c r="AL38" s="277"/>
      <c r="AM38" s="257"/>
      <c r="AN38" s="258"/>
      <c r="AO38" s="259"/>
      <c r="AP38" s="260"/>
      <c r="AQ38" s="260"/>
      <c r="AR38" s="260"/>
      <c r="AS38" s="260"/>
      <c r="AT38" s="264"/>
      <c r="AU38" s="265"/>
      <c r="AV38" s="266"/>
    </row>
    <row r="39" spans="1:48" ht="151.5" customHeight="1">
      <c r="A39" s="285"/>
      <c r="B39" s="274"/>
      <c r="C39" s="274"/>
      <c r="D39" s="274"/>
      <c r="E39" s="286"/>
      <c r="F39" s="274"/>
      <c r="G39" s="274"/>
      <c r="H39" s="274"/>
      <c r="I39" s="274"/>
      <c r="J39" s="274"/>
      <c r="K39" s="274"/>
      <c r="L39" s="274"/>
      <c r="M39" s="283"/>
      <c r="N39" s="284"/>
      <c r="O39" s="280"/>
      <c r="P39" s="281"/>
      <c r="Q39" s="280">
        <f t="shared" si="39"/>
        <v>0</v>
      </c>
      <c r="R39" s="284"/>
      <c r="S39" s="280"/>
      <c r="T39" s="279"/>
      <c r="U39" s="248">
        <v>28</v>
      </c>
      <c r="V39" s="249"/>
      <c r="W39" s="249"/>
      <c r="X39" s="251" t="str">
        <f t="shared" si="12"/>
        <v/>
      </c>
      <c r="Y39" s="252"/>
      <c r="Z39" s="252"/>
      <c r="AA39" s="253" t="str">
        <f t="shared" si="13"/>
        <v/>
      </c>
      <c r="AB39" s="252"/>
      <c r="AC39" s="252"/>
      <c r="AD39" s="252"/>
      <c r="AE39" s="254" t="str">
        <f t="shared" si="42"/>
        <v/>
      </c>
      <c r="AF39" s="255" t="str">
        <f t="shared" si="15"/>
        <v/>
      </c>
      <c r="AG39" s="253" t="str">
        <f t="shared" si="16"/>
        <v/>
      </c>
      <c r="AH39" s="255" t="str">
        <f t="shared" si="17"/>
        <v/>
      </c>
      <c r="AI39" s="253" t="str">
        <f t="shared" si="43"/>
        <v/>
      </c>
      <c r="AJ39" s="256" t="str">
        <f t="shared" si="19"/>
        <v/>
      </c>
      <c r="AK39" s="252"/>
      <c r="AL39" s="277"/>
      <c r="AM39" s="257"/>
      <c r="AN39" s="258"/>
      <c r="AO39" s="259"/>
      <c r="AP39" s="260"/>
      <c r="AQ39" s="260"/>
      <c r="AR39" s="260"/>
      <c r="AS39" s="260"/>
      <c r="AT39" s="264"/>
      <c r="AU39" s="265"/>
      <c r="AV39" s="266"/>
    </row>
    <row r="40" spans="1:48" ht="151.5" customHeight="1">
      <c r="A40" s="285"/>
      <c r="B40" s="274"/>
      <c r="C40" s="274"/>
      <c r="D40" s="274"/>
      <c r="E40" s="286"/>
      <c r="F40" s="274"/>
      <c r="G40" s="274"/>
      <c r="H40" s="274"/>
      <c r="I40" s="274"/>
      <c r="J40" s="274"/>
      <c r="K40" s="274"/>
      <c r="L40" s="274"/>
      <c r="M40" s="283"/>
      <c r="N40" s="284"/>
      <c r="O40" s="280"/>
      <c r="P40" s="281"/>
      <c r="Q40" s="280">
        <f t="shared" si="39"/>
        <v>0</v>
      </c>
      <c r="R40" s="284"/>
      <c r="S40" s="280"/>
      <c r="T40" s="279"/>
      <c r="U40" s="248">
        <v>29</v>
      </c>
      <c r="V40" s="249"/>
      <c r="W40" s="249"/>
      <c r="X40" s="251" t="str">
        <f t="shared" si="12"/>
        <v/>
      </c>
      <c r="Y40" s="252"/>
      <c r="Z40" s="252"/>
      <c r="AA40" s="253" t="str">
        <f t="shared" si="13"/>
        <v/>
      </c>
      <c r="AB40" s="252"/>
      <c r="AC40" s="252"/>
      <c r="AD40" s="252"/>
      <c r="AE40" s="254" t="str">
        <f t="shared" si="42"/>
        <v/>
      </c>
      <c r="AF40" s="255" t="str">
        <f t="shared" si="15"/>
        <v/>
      </c>
      <c r="AG40" s="253" t="str">
        <f t="shared" si="16"/>
        <v/>
      </c>
      <c r="AH40" s="255" t="str">
        <f t="shared" si="17"/>
        <v/>
      </c>
      <c r="AI40" s="253" t="str">
        <f t="shared" si="43"/>
        <v/>
      </c>
      <c r="AJ40" s="256" t="str">
        <f t="shared" si="19"/>
        <v/>
      </c>
      <c r="AK40" s="252"/>
      <c r="AL40" s="277"/>
      <c r="AM40" s="257"/>
      <c r="AN40" s="258"/>
      <c r="AO40" s="259"/>
      <c r="AP40" s="260"/>
      <c r="AQ40" s="260"/>
      <c r="AR40" s="260"/>
      <c r="AS40" s="260"/>
      <c r="AT40" s="264"/>
      <c r="AU40" s="265"/>
      <c r="AV40" s="266"/>
    </row>
    <row r="41" spans="1:48" ht="151.5" customHeight="1">
      <c r="A41" s="285"/>
      <c r="B41" s="274"/>
      <c r="C41" s="274"/>
      <c r="D41" s="274"/>
      <c r="E41" s="286"/>
      <c r="F41" s="274"/>
      <c r="G41" s="274"/>
      <c r="H41" s="274"/>
      <c r="I41" s="274"/>
      <c r="J41" s="274"/>
      <c r="K41" s="274"/>
      <c r="L41" s="274"/>
      <c r="M41" s="283"/>
      <c r="N41" s="284"/>
      <c r="O41" s="280"/>
      <c r="P41" s="281"/>
      <c r="Q41" s="280">
        <f t="shared" si="39"/>
        <v>0</v>
      </c>
      <c r="R41" s="284"/>
      <c r="S41" s="280"/>
      <c r="T41" s="279"/>
      <c r="U41" s="248">
        <v>30</v>
      </c>
      <c r="V41" s="249"/>
      <c r="W41" s="249"/>
      <c r="X41" s="251" t="str">
        <f t="shared" si="12"/>
        <v/>
      </c>
      <c r="Y41" s="252"/>
      <c r="Z41" s="252"/>
      <c r="AA41" s="253" t="str">
        <f t="shared" si="13"/>
        <v/>
      </c>
      <c r="AB41" s="252"/>
      <c r="AC41" s="252"/>
      <c r="AD41" s="252"/>
      <c r="AE41" s="254" t="str">
        <f t="shared" si="42"/>
        <v/>
      </c>
      <c r="AF41" s="255" t="str">
        <f t="shared" si="15"/>
        <v/>
      </c>
      <c r="AG41" s="253" t="str">
        <f t="shared" si="16"/>
        <v/>
      </c>
      <c r="AH41" s="255" t="str">
        <f t="shared" si="17"/>
        <v/>
      </c>
      <c r="AI41" s="253" t="str">
        <f t="shared" si="43"/>
        <v/>
      </c>
      <c r="AJ41" s="256" t="str">
        <f t="shared" si="19"/>
        <v/>
      </c>
      <c r="AK41" s="252"/>
      <c r="AL41" s="277"/>
      <c r="AM41" s="257"/>
      <c r="AN41" s="258"/>
      <c r="AO41" s="259"/>
      <c r="AP41" s="260"/>
      <c r="AQ41" s="260"/>
      <c r="AR41" s="260"/>
      <c r="AS41" s="260"/>
      <c r="AT41" s="264"/>
      <c r="AU41" s="265"/>
      <c r="AV41" s="266"/>
    </row>
    <row r="42" spans="1:48" ht="151.5" customHeight="1">
      <c r="A42" s="285"/>
      <c r="B42" s="274"/>
      <c r="C42" s="274"/>
      <c r="D42" s="274"/>
      <c r="E42" s="286"/>
      <c r="F42" s="274"/>
      <c r="G42" s="274"/>
      <c r="H42" s="274"/>
      <c r="I42" s="274"/>
      <c r="J42" s="274"/>
      <c r="K42" s="274"/>
      <c r="L42" s="274"/>
      <c r="M42" s="283"/>
      <c r="N42" s="284" t="str">
        <f t="shared" ref="N42" si="44">IF(M42&lt;=0,"",IF(M42&lt;=2,"Muy Baja",IF(M42&lt;=24,"Baja",IF(M42&lt;=500,"Media",IF(M42&lt;=5000,"Alta","Muy Alta")))))</f>
        <v/>
      </c>
      <c r="O42" s="280" t="str">
        <f t="shared" ref="O42" si="45">IF(N42="","",IF(N42="Muy Baja",0.2,IF(N42="Baja",0.4,IF(N42="Media",0.6,IF(N42="Alta",0.8,IF(N42="Muy Alta",1,))))))</f>
        <v/>
      </c>
      <c r="P42" s="281"/>
      <c r="Q42" s="280">
        <f>IF(NOT(ISERROR(MATCH(P42,'Tabla Impacto'!$B$221:$B$223,0))),'Tabla Impacto'!$F$223&amp;"Por favor no seleccionar los criterios de impacto(Afectación Económica o presupuestal y Pérdida Reputacional)",P42)</f>
        <v>0</v>
      </c>
      <c r="R42" s="284" t="str">
        <f>IF(OR(Q42='Tabla Impacto'!$C$11,Q42='Tabla Impacto'!$D$11),"Leve",IF(OR(Q42='Tabla Impacto'!$C$12,Q42='Tabla Impacto'!$D$12),"Menor",IF(OR(Q42='Tabla Impacto'!$C$13,Q42='Tabla Impacto'!$D$13),"Moderado",IF(OR(Q42='Tabla Impacto'!$C$14,Q42='Tabla Impacto'!$D$14),"Mayor",IF(OR(Q42='Tabla Impacto'!$C$15,Q42='Tabla Impacto'!$D$15),"Catastrófico","")))))</f>
        <v/>
      </c>
      <c r="S42" s="280" t="str">
        <f t="shared" ref="S42" si="46">IF(R42="","",IF(R42="Leve",0.2,IF(R42="Menor",0.4,IF(R42="Moderado",0.6,IF(R42="Mayor",0.8,IF(R42="Catastrófico",1,))))))</f>
        <v/>
      </c>
      <c r="T42" s="279" t="str">
        <f t="shared" ref="T42" si="47">IF(OR(AND(N42="Muy Baja",R42="Leve"),AND(N42="Muy Baja",R42="Menor"),AND(N42="Baja",R42="Leve")),"Bajo",IF(OR(AND(N42="Muy baja",R42="Moderado"),AND(N42="Baja",R42="Menor"),AND(N42="Baja",R42="Moderado"),AND(N42="Media",R42="Leve"),AND(N42="Media",R42="Menor"),AND(N42="Media",R42="Moderado"),AND(N42="Alta",R42="Leve"),AND(N42="Alta",R42="Menor")),"Moderado",IF(OR(AND(N42="Muy Baja",R42="Mayor"),AND(N42="Baja",R42="Mayor"),AND(N42="Media",R42="Mayor"),AND(N42="Alta",R42="Moderado"),AND(N42="Alta",R42="Mayor"),AND(N42="Muy Alta",R42="Leve"),AND(N42="Muy Alta",R42="Menor"),AND(N42="Muy Alta",R42="Moderado"),AND(N42="Muy Alta",R42="Mayor")),"Alto",IF(OR(AND(N42="Muy Baja",R42="Catastrófico"),AND(N42="Baja",R42="Catastrófico"),AND(N42="Media",R42="Catastrófico"),AND(N42="Alta",R42="Catastrófico"),AND(N42="Muy Alta",R42="Catastrófico")),"Extremo",""))))</f>
        <v/>
      </c>
      <c r="U42" s="248">
        <v>31</v>
      </c>
      <c r="V42" s="249"/>
      <c r="W42" s="250"/>
      <c r="X42" s="251" t="str">
        <f t="shared" si="12"/>
        <v/>
      </c>
      <c r="Y42" s="252"/>
      <c r="Z42" s="252"/>
      <c r="AA42" s="253" t="str">
        <f t="shared" si="13"/>
        <v/>
      </c>
      <c r="AB42" s="252"/>
      <c r="AC42" s="252"/>
      <c r="AD42" s="252"/>
      <c r="AE42" s="254" t="str">
        <f t="shared" ref="AE42" si="48">IFERROR(IF(X42="Probabilidad",(O42-(+O42*AA42)),IF(X42="Impacto",O42,"")),"")</f>
        <v/>
      </c>
      <c r="AF42" s="255" t="str">
        <f t="shared" si="15"/>
        <v/>
      </c>
      <c r="AG42" s="253" t="str">
        <f t="shared" si="16"/>
        <v/>
      </c>
      <c r="AH42" s="255" t="str">
        <f t="shared" si="17"/>
        <v/>
      </c>
      <c r="AI42" s="253" t="str">
        <f t="shared" ref="AI42" si="49">IFERROR(IF(X42="Impacto",(S42-(+S42*AA42)),IF(X42="Probabilidad",S42,"")),"")</f>
        <v/>
      </c>
      <c r="AJ42" s="256" t="str">
        <f t="shared" si="19"/>
        <v/>
      </c>
      <c r="AK42" s="252"/>
      <c r="AL42" s="277"/>
      <c r="AM42" s="257"/>
      <c r="AN42" s="258"/>
      <c r="AO42" s="259"/>
      <c r="AP42" s="260"/>
      <c r="AQ42" s="260"/>
      <c r="AR42" s="260"/>
      <c r="AS42" s="260"/>
      <c r="AT42" s="264"/>
      <c r="AU42" s="265"/>
      <c r="AV42" s="266"/>
    </row>
    <row r="43" spans="1:48" ht="151.5" customHeight="1">
      <c r="A43" s="285"/>
      <c r="B43" s="274"/>
      <c r="C43" s="274"/>
      <c r="D43" s="274"/>
      <c r="E43" s="286"/>
      <c r="F43" s="274"/>
      <c r="G43" s="274"/>
      <c r="H43" s="274"/>
      <c r="I43" s="274"/>
      <c r="J43" s="274"/>
      <c r="K43" s="274"/>
      <c r="L43" s="274"/>
      <c r="M43" s="283"/>
      <c r="N43" s="284"/>
      <c r="O43" s="280"/>
      <c r="P43" s="281"/>
      <c r="Q43" s="280">
        <f t="shared" ref="Q43:Q47" si="50">IF(NOT(ISERROR(MATCH(P43,_xlfn.ANCHORARRAY(E54),0))),O56&amp;"Por favor no seleccionar los criterios de impacto",P43)</f>
        <v>0</v>
      </c>
      <c r="R43" s="284"/>
      <c r="S43" s="280"/>
      <c r="T43" s="279"/>
      <c r="U43" s="248">
        <v>32</v>
      </c>
      <c r="V43" s="249"/>
      <c r="W43" s="249"/>
      <c r="X43" s="251" t="str">
        <f t="shared" si="12"/>
        <v/>
      </c>
      <c r="Y43" s="252"/>
      <c r="Z43" s="252"/>
      <c r="AA43" s="253" t="str">
        <f t="shared" si="13"/>
        <v/>
      </c>
      <c r="AB43" s="252"/>
      <c r="AC43" s="252"/>
      <c r="AD43" s="252"/>
      <c r="AE43" s="254" t="str">
        <f t="shared" ref="AE43" si="51">IFERROR(IF(AND(X42="Probabilidad",X43="Probabilidad"),(AG42-(+AG42*AA43)),IF(X43="Probabilidad",(O42-(+O42*AA43)),IF(X43="Impacto",AG42,""))),"")</f>
        <v/>
      </c>
      <c r="AF43" s="255" t="str">
        <f t="shared" si="15"/>
        <v/>
      </c>
      <c r="AG43" s="253" t="str">
        <f t="shared" si="16"/>
        <v/>
      </c>
      <c r="AH43" s="255" t="str">
        <f t="shared" si="17"/>
        <v/>
      </c>
      <c r="AI43" s="253" t="str">
        <f t="shared" ref="AI43" si="52">IFERROR(IF(AND(X42="Impacto",X43="Impacto"),(AI42-(+AI42*AA43)),IF(X43="Impacto",(S42-(+S42*AA43)),IF(X43="Probabilidad",AI42,""))),"")</f>
        <v/>
      </c>
      <c r="AJ43" s="256" t="str">
        <f t="shared" si="19"/>
        <v/>
      </c>
      <c r="AK43" s="252"/>
      <c r="AL43" s="277"/>
      <c r="AM43" s="257"/>
      <c r="AN43" s="258"/>
      <c r="AO43" s="259"/>
      <c r="AP43" s="260"/>
      <c r="AQ43" s="260"/>
      <c r="AR43" s="260"/>
      <c r="AS43" s="260"/>
      <c r="AT43" s="264"/>
      <c r="AU43" s="265"/>
      <c r="AV43" s="266"/>
    </row>
    <row r="44" spans="1:48" ht="151.5" customHeight="1">
      <c r="A44" s="285"/>
      <c r="B44" s="274"/>
      <c r="C44" s="274"/>
      <c r="D44" s="274"/>
      <c r="E44" s="286"/>
      <c r="F44" s="274"/>
      <c r="G44" s="274"/>
      <c r="H44" s="274"/>
      <c r="I44" s="274"/>
      <c r="J44" s="274"/>
      <c r="K44" s="274"/>
      <c r="L44" s="274"/>
      <c r="M44" s="283"/>
      <c r="N44" s="284"/>
      <c r="O44" s="280"/>
      <c r="P44" s="281"/>
      <c r="Q44" s="280">
        <f t="shared" si="50"/>
        <v>0</v>
      </c>
      <c r="R44" s="284"/>
      <c r="S44" s="280"/>
      <c r="T44" s="279"/>
      <c r="U44" s="248">
        <v>33</v>
      </c>
      <c r="V44" s="261"/>
      <c r="W44" s="261"/>
      <c r="X44" s="251" t="str">
        <f t="shared" si="12"/>
        <v/>
      </c>
      <c r="Y44" s="252"/>
      <c r="Z44" s="252"/>
      <c r="AA44" s="253" t="str">
        <f t="shared" si="13"/>
        <v/>
      </c>
      <c r="AB44" s="252"/>
      <c r="AC44" s="252"/>
      <c r="AD44" s="252"/>
      <c r="AE44" s="254" t="str">
        <f t="shared" ref="AE44:AE47" si="53">IFERROR(IF(AND(X43="Probabilidad",X44="Probabilidad"),(AG43-(+AG43*AA44)),IF(AND(X43="Impacto",X44="Probabilidad"),(AG42-(+AG42*AA44)),IF(X44="Impacto",AG43,""))),"")</f>
        <v/>
      </c>
      <c r="AF44" s="255" t="str">
        <f t="shared" si="15"/>
        <v/>
      </c>
      <c r="AG44" s="253" t="str">
        <f t="shared" si="16"/>
        <v/>
      </c>
      <c r="AH44" s="255" t="str">
        <f t="shared" si="17"/>
        <v/>
      </c>
      <c r="AI44" s="253" t="str">
        <f t="shared" ref="AI44:AI47" si="54">IFERROR(IF(AND(X43="Impacto",X44="Impacto"),(AI43-(+AI43*AA44)),IF(AND(X43="Probabilidad",X44="Impacto"),(AI42-(+AI42*AA44)),IF(X44="Probabilidad",AI43,""))),"")</f>
        <v/>
      </c>
      <c r="AJ44" s="256" t="str">
        <f t="shared" si="19"/>
        <v/>
      </c>
      <c r="AK44" s="252"/>
      <c r="AL44" s="277"/>
      <c r="AM44" s="257"/>
      <c r="AN44" s="258"/>
      <c r="AO44" s="259"/>
      <c r="AP44" s="260"/>
      <c r="AQ44" s="260"/>
      <c r="AR44" s="260"/>
      <c r="AS44" s="260"/>
      <c r="AT44" s="264"/>
      <c r="AU44" s="265"/>
      <c r="AV44" s="266"/>
    </row>
    <row r="45" spans="1:48" ht="151.5" customHeight="1">
      <c r="A45" s="285"/>
      <c r="B45" s="274"/>
      <c r="C45" s="274"/>
      <c r="D45" s="274"/>
      <c r="E45" s="286"/>
      <c r="F45" s="274"/>
      <c r="G45" s="274"/>
      <c r="H45" s="274"/>
      <c r="I45" s="274"/>
      <c r="J45" s="274"/>
      <c r="K45" s="274"/>
      <c r="L45" s="274"/>
      <c r="M45" s="283"/>
      <c r="N45" s="284"/>
      <c r="O45" s="280"/>
      <c r="P45" s="281"/>
      <c r="Q45" s="280">
        <f t="shared" si="50"/>
        <v>0</v>
      </c>
      <c r="R45" s="284"/>
      <c r="S45" s="280"/>
      <c r="T45" s="279"/>
      <c r="U45" s="248">
        <v>34</v>
      </c>
      <c r="V45" s="249"/>
      <c r="W45" s="249"/>
      <c r="X45" s="251" t="str">
        <f t="shared" si="12"/>
        <v/>
      </c>
      <c r="Y45" s="252"/>
      <c r="Z45" s="252"/>
      <c r="AA45" s="253" t="str">
        <f t="shared" si="13"/>
        <v/>
      </c>
      <c r="AB45" s="252"/>
      <c r="AC45" s="252"/>
      <c r="AD45" s="252"/>
      <c r="AE45" s="254" t="str">
        <f t="shared" si="53"/>
        <v/>
      </c>
      <c r="AF45" s="255" t="str">
        <f t="shared" si="15"/>
        <v/>
      </c>
      <c r="AG45" s="253" t="str">
        <f t="shared" si="16"/>
        <v/>
      </c>
      <c r="AH45" s="255" t="str">
        <f t="shared" si="17"/>
        <v/>
      </c>
      <c r="AI45" s="253" t="str">
        <f t="shared" si="54"/>
        <v/>
      </c>
      <c r="AJ45" s="256" t="str">
        <f t="shared" si="19"/>
        <v/>
      </c>
      <c r="AK45" s="252"/>
      <c r="AL45" s="277"/>
      <c r="AM45" s="257"/>
      <c r="AN45" s="258"/>
      <c r="AO45" s="259"/>
      <c r="AP45" s="260"/>
      <c r="AQ45" s="260"/>
      <c r="AR45" s="260"/>
      <c r="AS45" s="260"/>
      <c r="AT45" s="264"/>
      <c r="AU45" s="265"/>
      <c r="AV45" s="266"/>
    </row>
    <row r="46" spans="1:48" ht="151.5" customHeight="1">
      <c r="A46" s="285"/>
      <c r="B46" s="274"/>
      <c r="C46" s="274"/>
      <c r="D46" s="274"/>
      <c r="E46" s="286"/>
      <c r="F46" s="274"/>
      <c r="G46" s="274"/>
      <c r="H46" s="274"/>
      <c r="I46" s="274"/>
      <c r="J46" s="274"/>
      <c r="K46" s="274"/>
      <c r="L46" s="274"/>
      <c r="M46" s="283"/>
      <c r="N46" s="284"/>
      <c r="O46" s="280"/>
      <c r="P46" s="281"/>
      <c r="Q46" s="280">
        <f t="shared" si="50"/>
        <v>0</v>
      </c>
      <c r="R46" s="284"/>
      <c r="S46" s="280"/>
      <c r="T46" s="279"/>
      <c r="U46" s="248">
        <v>35</v>
      </c>
      <c r="V46" s="249"/>
      <c r="W46" s="249"/>
      <c r="X46" s="251" t="str">
        <f t="shared" si="12"/>
        <v/>
      </c>
      <c r="Y46" s="252"/>
      <c r="Z46" s="252"/>
      <c r="AA46" s="253" t="str">
        <f t="shared" si="13"/>
        <v/>
      </c>
      <c r="AB46" s="252"/>
      <c r="AC46" s="252"/>
      <c r="AD46" s="252"/>
      <c r="AE46" s="254" t="str">
        <f t="shared" si="53"/>
        <v/>
      </c>
      <c r="AF46" s="255" t="str">
        <f t="shared" si="15"/>
        <v/>
      </c>
      <c r="AG46" s="253" t="str">
        <f t="shared" si="16"/>
        <v/>
      </c>
      <c r="AH46" s="255" t="str">
        <f t="shared" si="17"/>
        <v/>
      </c>
      <c r="AI46" s="253" t="str">
        <f t="shared" si="54"/>
        <v/>
      </c>
      <c r="AJ46" s="256" t="str">
        <f t="shared" si="19"/>
        <v/>
      </c>
      <c r="AK46" s="252"/>
      <c r="AL46" s="277"/>
      <c r="AM46" s="257"/>
      <c r="AN46" s="258"/>
      <c r="AO46" s="259"/>
      <c r="AP46" s="260"/>
      <c r="AQ46" s="260"/>
      <c r="AR46" s="260"/>
      <c r="AS46" s="260"/>
      <c r="AT46" s="264"/>
      <c r="AU46" s="265"/>
      <c r="AV46" s="266"/>
    </row>
    <row r="47" spans="1:48" ht="151.5" customHeight="1">
      <c r="A47" s="285"/>
      <c r="B47" s="274"/>
      <c r="C47" s="274"/>
      <c r="D47" s="274"/>
      <c r="E47" s="286"/>
      <c r="F47" s="274"/>
      <c r="G47" s="274"/>
      <c r="H47" s="274"/>
      <c r="I47" s="274"/>
      <c r="J47" s="274"/>
      <c r="K47" s="274"/>
      <c r="L47" s="274"/>
      <c r="M47" s="283"/>
      <c r="N47" s="284"/>
      <c r="O47" s="280"/>
      <c r="P47" s="281"/>
      <c r="Q47" s="280">
        <f t="shared" si="50"/>
        <v>0</v>
      </c>
      <c r="R47" s="284"/>
      <c r="S47" s="280"/>
      <c r="T47" s="279"/>
      <c r="U47" s="248">
        <v>36</v>
      </c>
      <c r="V47" s="249"/>
      <c r="W47" s="249"/>
      <c r="X47" s="251" t="str">
        <f t="shared" si="12"/>
        <v/>
      </c>
      <c r="Y47" s="252"/>
      <c r="Z47" s="252"/>
      <c r="AA47" s="253" t="str">
        <f t="shared" si="13"/>
        <v/>
      </c>
      <c r="AB47" s="252"/>
      <c r="AC47" s="252"/>
      <c r="AD47" s="252"/>
      <c r="AE47" s="254" t="str">
        <f t="shared" si="53"/>
        <v/>
      </c>
      <c r="AF47" s="255" t="str">
        <f t="shared" si="15"/>
        <v/>
      </c>
      <c r="AG47" s="253" t="str">
        <f t="shared" si="16"/>
        <v/>
      </c>
      <c r="AH47" s="255" t="str">
        <f t="shared" si="17"/>
        <v/>
      </c>
      <c r="AI47" s="253" t="str">
        <f t="shared" si="54"/>
        <v/>
      </c>
      <c r="AJ47" s="256" t="str">
        <f t="shared" si="19"/>
        <v/>
      </c>
      <c r="AK47" s="252"/>
      <c r="AL47" s="277"/>
      <c r="AM47" s="257"/>
      <c r="AN47" s="258"/>
      <c r="AO47" s="259"/>
      <c r="AP47" s="260"/>
      <c r="AQ47" s="260"/>
      <c r="AR47" s="260"/>
      <c r="AS47" s="260"/>
      <c r="AT47" s="264"/>
      <c r="AU47" s="265"/>
      <c r="AV47" s="266"/>
    </row>
    <row r="48" spans="1:48" ht="151.5" customHeight="1">
      <c r="A48" s="285"/>
      <c r="B48" s="274"/>
      <c r="C48" s="274"/>
      <c r="D48" s="274"/>
      <c r="E48" s="286"/>
      <c r="F48" s="274"/>
      <c r="G48" s="274"/>
      <c r="H48" s="274"/>
      <c r="I48" s="274"/>
      <c r="J48" s="274"/>
      <c r="K48" s="274"/>
      <c r="L48" s="274"/>
      <c r="M48" s="283"/>
      <c r="N48" s="284" t="str">
        <f t="shared" ref="N48" si="55">IF(M48&lt;=0,"",IF(M48&lt;=2,"Muy Baja",IF(M48&lt;=24,"Baja",IF(M48&lt;=500,"Media",IF(M48&lt;=5000,"Alta","Muy Alta")))))</f>
        <v/>
      </c>
      <c r="O48" s="280" t="str">
        <f t="shared" ref="O48" si="56">IF(N48="","",IF(N48="Muy Baja",0.2,IF(N48="Baja",0.4,IF(N48="Media",0.6,IF(N48="Alta",0.8,IF(N48="Muy Alta",1,))))))</f>
        <v/>
      </c>
      <c r="P48" s="281"/>
      <c r="Q48" s="280">
        <f>IF(NOT(ISERROR(MATCH(P48,'Tabla Impacto'!$B$221:$B$223,0))),'Tabla Impacto'!$F$223&amp;"Por favor no seleccionar los criterios de impacto(Afectación Económica o presupuestal y Pérdida Reputacional)",P48)</f>
        <v>0</v>
      </c>
      <c r="R48" s="284" t="str">
        <f>IF(OR(Q48='Tabla Impacto'!$C$11,Q48='Tabla Impacto'!$D$11),"Leve",IF(OR(Q48='Tabla Impacto'!$C$12,Q48='Tabla Impacto'!$D$12),"Menor",IF(OR(Q48='Tabla Impacto'!$C$13,Q48='Tabla Impacto'!$D$13),"Moderado",IF(OR(Q48='Tabla Impacto'!$C$14,Q48='Tabla Impacto'!$D$14),"Mayor",IF(OR(Q48='Tabla Impacto'!$C$15,Q48='Tabla Impacto'!$D$15),"Catastrófico","")))))</f>
        <v/>
      </c>
      <c r="S48" s="280" t="str">
        <f t="shared" ref="S48" si="57">IF(R48="","",IF(R48="Leve",0.2,IF(R48="Menor",0.4,IF(R48="Moderado",0.6,IF(R48="Mayor",0.8,IF(R48="Catastrófico",1,))))))</f>
        <v/>
      </c>
      <c r="T48" s="279" t="str">
        <f t="shared" ref="T48" si="58">IF(OR(AND(N48="Muy Baja",R48="Leve"),AND(N48="Muy Baja",R48="Menor"),AND(N48="Baja",R48="Leve")),"Bajo",IF(OR(AND(N48="Muy baja",R48="Moderado"),AND(N48="Baja",R48="Menor"),AND(N48="Baja",R48="Moderado"),AND(N48="Media",R48="Leve"),AND(N48="Media",R48="Menor"),AND(N48="Media",R48="Moderado"),AND(N48="Alta",R48="Leve"),AND(N48="Alta",R48="Menor")),"Moderado",IF(OR(AND(N48="Muy Baja",R48="Mayor"),AND(N48="Baja",R48="Mayor"),AND(N48="Media",R48="Mayor"),AND(N48="Alta",R48="Moderado"),AND(N48="Alta",R48="Mayor"),AND(N48="Muy Alta",R48="Leve"),AND(N48="Muy Alta",R48="Menor"),AND(N48="Muy Alta",R48="Moderado"),AND(N48="Muy Alta",R48="Mayor")),"Alto",IF(OR(AND(N48="Muy Baja",R48="Catastrófico"),AND(N48="Baja",R48="Catastrófico"),AND(N48="Media",R48="Catastrófico"),AND(N48="Alta",R48="Catastrófico"),AND(N48="Muy Alta",R48="Catastrófico")),"Extremo",""))))</f>
        <v/>
      </c>
      <c r="U48" s="248">
        <v>37</v>
      </c>
      <c r="V48" s="249"/>
      <c r="W48" s="250"/>
      <c r="X48" s="251" t="str">
        <f t="shared" si="12"/>
        <v/>
      </c>
      <c r="Y48" s="252"/>
      <c r="Z48" s="252"/>
      <c r="AA48" s="253" t="str">
        <f t="shared" si="13"/>
        <v/>
      </c>
      <c r="AB48" s="252"/>
      <c r="AC48" s="252"/>
      <c r="AD48" s="252"/>
      <c r="AE48" s="254" t="str">
        <f t="shared" ref="AE48" si="59">IFERROR(IF(X48="Probabilidad",(O48-(+O48*AA48)),IF(X48="Impacto",O48,"")),"")</f>
        <v/>
      </c>
      <c r="AF48" s="255" t="str">
        <f t="shared" si="15"/>
        <v/>
      </c>
      <c r="AG48" s="253" t="str">
        <f t="shared" si="16"/>
        <v/>
      </c>
      <c r="AH48" s="255" t="str">
        <f t="shared" si="17"/>
        <v/>
      </c>
      <c r="AI48" s="253" t="str">
        <f t="shared" ref="AI48" si="60">IFERROR(IF(X48="Impacto",(S48-(+S48*AA48)),IF(X48="Probabilidad",S48,"")),"")</f>
        <v/>
      </c>
      <c r="AJ48" s="256" t="str">
        <f t="shared" si="19"/>
        <v/>
      </c>
      <c r="AK48" s="252"/>
      <c r="AL48" s="277"/>
      <c r="AM48" s="257"/>
      <c r="AN48" s="258"/>
      <c r="AO48" s="259"/>
      <c r="AP48" s="260"/>
      <c r="AQ48" s="260"/>
      <c r="AR48" s="260"/>
      <c r="AS48" s="260"/>
      <c r="AT48" s="264"/>
      <c r="AU48" s="265"/>
      <c r="AV48" s="266"/>
    </row>
    <row r="49" spans="1:48" ht="151.5" customHeight="1">
      <c r="A49" s="285"/>
      <c r="B49" s="274"/>
      <c r="C49" s="274"/>
      <c r="D49" s="274"/>
      <c r="E49" s="286"/>
      <c r="F49" s="274"/>
      <c r="G49" s="274"/>
      <c r="H49" s="274"/>
      <c r="I49" s="274"/>
      <c r="J49" s="274"/>
      <c r="K49" s="274"/>
      <c r="L49" s="274"/>
      <c r="M49" s="283"/>
      <c r="N49" s="284"/>
      <c r="O49" s="280"/>
      <c r="P49" s="281"/>
      <c r="Q49" s="280">
        <f t="shared" ref="Q49:Q53" si="61">IF(NOT(ISERROR(MATCH(P49,_xlfn.ANCHORARRAY(E60),0))),O62&amp;"Por favor no seleccionar los criterios de impacto",P49)</f>
        <v>0</v>
      </c>
      <c r="R49" s="284"/>
      <c r="S49" s="280"/>
      <c r="T49" s="279"/>
      <c r="U49" s="248">
        <v>38</v>
      </c>
      <c r="V49" s="249"/>
      <c r="W49" s="249"/>
      <c r="X49" s="251" t="str">
        <f t="shared" si="12"/>
        <v/>
      </c>
      <c r="Y49" s="252"/>
      <c r="Z49" s="252"/>
      <c r="AA49" s="253" t="str">
        <f t="shared" si="13"/>
        <v/>
      </c>
      <c r="AB49" s="252"/>
      <c r="AC49" s="252"/>
      <c r="AD49" s="252"/>
      <c r="AE49" s="254" t="str">
        <f t="shared" ref="AE49" si="62">IFERROR(IF(AND(X48="Probabilidad",X49="Probabilidad"),(AG48-(+AG48*AA49)),IF(X49="Probabilidad",(O48-(+O48*AA49)),IF(X49="Impacto",AG48,""))),"")</f>
        <v/>
      </c>
      <c r="AF49" s="255" t="str">
        <f t="shared" si="15"/>
        <v/>
      </c>
      <c r="AG49" s="253" t="str">
        <f t="shared" si="16"/>
        <v/>
      </c>
      <c r="AH49" s="255" t="str">
        <f t="shared" si="17"/>
        <v/>
      </c>
      <c r="AI49" s="253" t="str">
        <f t="shared" ref="AI49" si="63">IFERROR(IF(AND(X48="Impacto",X49="Impacto"),(AI48-(+AI48*AA49)),IF(X49="Impacto",(S48-(+S48*AA49)),IF(X49="Probabilidad",AI48,""))),"")</f>
        <v/>
      </c>
      <c r="AJ49" s="256" t="str">
        <f t="shared" si="19"/>
        <v/>
      </c>
      <c r="AK49" s="252"/>
      <c r="AL49" s="277"/>
      <c r="AM49" s="257"/>
      <c r="AN49" s="258"/>
      <c r="AO49" s="259"/>
      <c r="AP49" s="260"/>
      <c r="AQ49" s="260"/>
      <c r="AR49" s="260"/>
      <c r="AS49" s="260"/>
      <c r="AT49" s="264"/>
      <c r="AU49" s="265"/>
      <c r="AV49" s="266"/>
    </row>
    <row r="50" spans="1:48" ht="151.5" customHeight="1">
      <c r="A50" s="285"/>
      <c r="B50" s="274"/>
      <c r="C50" s="274"/>
      <c r="D50" s="274"/>
      <c r="E50" s="286"/>
      <c r="F50" s="274"/>
      <c r="G50" s="274"/>
      <c r="H50" s="274"/>
      <c r="I50" s="274"/>
      <c r="J50" s="274"/>
      <c r="K50" s="274"/>
      <c r="L50" s="274"/>
      <c r="M50" s="283"/>
      <c r="N50" s="284"/>
      <c r="O50" s="280"/>
      <c r="P50" s="281"/>
      <c r="Q50" s="280">
        <f t="shared" si="61"/>
        <v>0</v>
      </c>
      <c r="R50" s="284"/>
      <c r="S50" s="280"/>
      <c r="T50" s="279"/>
      <c r="U50" s="248">
        <v>39</v>
      </c>
      <c r="V50" s="261"/>
      <c r="W50" s="261"/>
      <c r="X50" s="251" t="str">
        <f t="shared" si="12"/>
        <v/>
      </c>
      <c r="Y50" s="252"/>
      <c r="Z50" s="252"/>
      <c r="AA50" s="253" t="str">
        <f t="shared" si="13"/>
        <v/>
      </c>
      <c r="AB50" s="252"/>
      <c r="AC50" s="252"/>
      <c r="AD50" s="252"/>
      <c r="AE50" s="254" t="str">
        <f t="shared" ref="AE50:AE53" si="64">IFERROR(IF(AND(X49="Probabilidad",X50="Probabilidad"),(AG49-(+AG49*AA50)),IF(AND(X49="Impacto",X50="Probabilidad"),(AG48-(+AG48*AA50)),IF(X50="Impacto",AG49,""))),"")</f>
        <v/>
      </c>
      <c r="AF50" s="255" t="str">
        <f t="shared" si="15"/>
        <v/>
      </c>
      <c r="AG50" s="253" t="str">
        <f t="shared" si="16"/>
        <v/>
      </c>
      <c r="AH50" s="255" t="str">
        <f t="shared" si="17"/>
        <v/>
      </c>
      <c r="AI50" s="253" t="str">
        <f t="shared" ref="AI50:AI53" si="65">IFERROR(IF(AND(X49="Impacto",X50="Impacto"),(AI49-(+AI49*AA50)),IF(AND(X49="Probabilidad",X50="Impacto"),(AI48-(+AI48*AA50)),IF(X50="Probabilidad",AI49,""))),"")</f>
        <v/>
      </c>
      <c r="AJ50" s="256" t="str">
        <f t="shared" si="19"/>
        <v/>
      </c>
      <c r="AK50" s="252"/>
      <c r="AL50" s="277"/>
      <c r="AM50" s="257"/>
      <c r="AN50" s="258"/>
      <c r="AO50" s="259"/>
      <c r="AP50" s="260"/>
      <c r="AQ50" s="260"/>
      <c r="AR50" s="260"/>
      <c r="AS50" s="260"/>
      <c r="AT50" s="264"/>
      <c r="AU50" s="265"/>
      <c r="AV50" s="266"/>
    </row>
    <row r="51" spans="1:48" ht="151.5" customHeight="1">
      <c r="A51" s="285"/>
      <c r="B51" s="274"/>
      <c r="C51" s="274"/>
      <c r="D51" s="274"/>
      <c r="E51" s="286"/>
      <c r="F51" s="274"/>
      <c r="G51" s="274"/>
      <c r="H51" s="274"/>
      <c r="I51" s="274"/>
      <c r="J51" s="274"/>
      <c r="K51" s="274"/>
      <c r="L51" s="274"/>
      <c r="M51" s="283"/>
      <c r="N51" s="284"/>
      <c r="O51" s="280"/>
      <c r="P51" s="281"/>
      <c r="Q51" s="280">
        <f t="shared" si="61"/>
        <v>0</v>
      </c>
      <c r="R51" s="284"/>
      <c r="S51" s="280"/>
      <c r="T51" s="279"/>
      <c r="U51" s="248">
        <v>40</v>
      </c>
      <c r="V51" s="249"/>
      <c r="W51" s="249"/>
      <c r="X51" s="251" t="str">
        <f t="shared" si="12"/>
        <v/>
      </c>
      <c r="Y51" s="252"/>
      <c r="Z51" s="252"/>
      <c r="AA51" s="253" t="str">
        <f t="shared" si="13"/>
        <v/>
      </c>
      <c r="AB51" s="252"/>
      <c r="AC51" s="252"/>
      <c r="AD51" s="252"/>
      <c r="AE51" s="254" t="str">
        <f t="shared" si="64"/>
        <v/>
      </c>
      <c r="AF51" s="255" t="str">
        <f t="shared" si="15"/>
        <v/>
      </c>
      <c r="AG51" s="253" t="str">
        <f t="shared" si="16"/>
        <v/>
      </c>
      <c r="AH51" s="255" t="str">
        <f t="shared" si="17"/>
        <v/>
      </c>
      <c r="AI51" s="253" t="str">
        <f t="shared" si="65"/>
        <v/>
      </c>
      <c r="AJ51" s="256" t="str">
        <f t="shared" si="19"/>
        <v/>
      </c>
      <c r="AK51" s="252"/>
      <c r="AL51" s="277"/>
      <c r="AM51" s="257"/>
      <c r="AN51" s="258"/>
      <c r="AO51" s="259"/>
      <c r="AP51" s="260"/>
      <c r="AQ51" s="260"/>
      <c r="AR51" s="260"/>
      <c r="AS51" s="260"/>
      <c r="AT51" s="264"/>
      <c r="AU51" s="265"/>
      <c r="AV51" s="266"/>
    </row>
    <row r="52" spans="1:48" ht="151.5" customHeight="1">
      <c r="A52" s="285"/>
      <c r="B52" s="274"/>
      <c r="C52" s="274"/>
      <c r="D52" s="274"/>
      <c r="E52" s="286"/>
      <c r="F52" s="274"/>
      <c r="G52" s="274"/>
      <c r="H52" s="274"/>
      <c r="I52" s="274"/>
      <c r="J52" s="274"/>
      <c r="K52" s="274"/>
      <c r="L52" s="274"/>
      <c r="M52" s="283"/>
      <c r="N52" s="284"/>
      <c r="O52" s="280"/>
      <c r="P52" s="281"/>
      <c r="Q52" s="280">
        <f t="shared" si="61"/>
        <v>0</v>
      </c>
      <c r="R52" s="284"/>
      <c r="S52" s="280"/>
      <c r="T52" s="279"/>
      <c r="U52" s="248">
        <v>41</v>
      </c>
      <c r="V52" s="249"/>
      <c r="W52" s="249"/>
      <c r="X52" s="251" t="str">
        <f t="shared" si="12"/>
        <v/>
      </c>
      <c r="Y52" s="252"/>
      <c r="Z52" s="252"/>
      <c r="AA52" s="253" t="str">
        <f t="shared" si="13"/>
        <v/>
      </c>
      <c r="AB52" s="252"/>
      <c r="AC52" s="252"/>
      <c r="AD52" s="252"/>
      <c r="AE52" s="254" t="str">
        <f t="shared" si="64"/>
        <v/>
      </c>
      <c r="AF52" s="255" t="str">
        <f t="shared" si="15"/>
        <v/>
      </c>
      <c r="AG52" s="253" t="str">
        <f t="shared" si="16"/>
        <v/>
      </c>
      <c r="AH52" s="255" t="str">
        <f t="shared" si="17"/>
        <v/>
      </c>
      <c r="AI52" s="253" t="str">
        <f t="shared" si="65"/>
        <v/>
      </c>
      <c r="AJ52" s="256" t="str">
        <f t="shared" si="19"/>
        <v/>
      </c>
      <c r="AK52" s="252"/>
      <c r="AL52" s="277"/>
      <c r="AM52" s="257"/>
      <c r="AN52" s="258"/>
      <c r="AO52" s="259"/>
      <c r="AP52" s="260"/>
      <c r="AQ52" s="260"/>
      <c r="AR52" s="260"/>
      <c r="AS52" s="260"/>
      <c r="AT52" s="264"/>
      <c r="AU52" s="265"/>
      <c r="AV52" s="266"/>
    </row>
    <row r="53" spans="1:48" ht="151.5" customHeight="1">
      <c r="A53" s="285"/>
      <c r="B53" s="274"/>
      <c r="C53" s="274"/>
      <c r="D53" s="274"/>
      <c r="E53" s="286"/>
      <c r="F53" s="274"/>
      <c r="G53" s="274"/>
      <c r="H53" s="274"/>
      <c r="I53" s="274"/>
      <c r="J53" s="274"/>
      <c r="K53" s="274"/>
      <c r="L53" s="274"/>
      <c r="M53" s="283"/>
      <c r="N53" s="284"/>
      <c r="O53" s="280"/>
      <c r="P53" s="281"/>
      <c r="Q53" s="280">
        <f t="shared" si="61"/>
        <v>0</v>
      </c>
      <c r="R53" s="284"/>
      <c r="S53" s="280"/>
      <c r="T53" s="279"/>
      <c r="U53" s="248">
        <v>42</v>
      </c>
      <c r="V53" s="249"/>
      <c r="W53" s="249"/>
      <c r="X53" s="251" t="str">
        <f t="shared" si="12"/>
        <v/>
      </c>
      <c r="Y53" s="252"/>
      <c r="Z53" s="252"/>
      <c r="AA53" s="253" t="str">
        <f t="shared" si="13"/>
        <v/>
      </c>
      <c r="AB53" s="252"/>
      <c r="AC53" s="252"/>
      <c r="AD53" s="252"/>
      <c r="AE53" s="254" t="str">
        <f t="shared" si="64"/>
        <v/>
      </c>
      <c r="AF53" s="255" t="str">
        <f t="shared" si="15"/>
        <v/>
      </c>
      <c r="AG53" s="253" t="str">
        <f t="shared" si="16"/>
        <v/>
      </c>
      <c r="AH53" s="255" t="str">
        <f t="shared" si="17"/>
        <v/>
      </c>
      <c r="AI53" s="253" t="str">
        <f t="shared" si="65"/>
        <v/>
      </c>
      <c r="AJ53" s="256" t="str">
        <f t="shared" si="19"/>
        <v/>
      </c>
      <c r="AK53" s="252"/>
      <c r="AL53" s="277"/>
      <c r="AM53" s="257"/>
      <c r="AN53" s="258"/>
      <c r="AO53" s="259"/>
      <c r="AP53" s="260"/>
      <c r="AQ53" s="260"/>
      <c r="AR53" s="260"/>
      <c r="AS53" s="260"/>
      <c r="AT53" s="264"/>
      <c r="AU53" s="265"/>
      <c r="AV53" s="266"/>
    </row>
    <row r="54" spans="1:48" ht="151.5" customHeight="1">
      <c r="A54" s="285"/>
      <c r="B54" s="274"/>
      <c r="C54" s="274"/>
      <c r="D54" s="274"/>
      <c r="E54" s="286"/>
      <c r="F54" s="274"/>
      <c r="G54" s="274"/>
      <c r="H54" s="274"/>
      <c r="I54" s="274"/>
      <c r="J54" s="274"/>
      <c r="K54" s="274"/>
      <c r="L54" s="274"/>
      <c r="M54" s="283"/>
      <c r="N54" s="284" t="str">
        <f t="shared" ref="N54" si="66">IF(M54&lt;=0,"",IF(M54&lt;=2,"Muy Baja",IF(M54&lt;=24,"Baja",IF(M54&lt;=500,"Media",IF(M54&lt;=5000,"Alta","Muy Alta")))))</f>
        <v/>
      </c>
      <c r="O54" s="280" t="str">
        <f t="shared" ref="O54" si="67">IF(N54="","",IF(N54="Muy Baja",0.2,IF(N54="Baja",0.4,IF(N54="Media",0.6,IF(N54="Alta",0.8,IF(N54="Muy Alta",1,))))))</f>
        <v/>
      </c>
      <c r="P54" s="281"/>
      <c r="Q54" s="280">
        <f>IF(NOT(ISERROR(MATCH(P54,'Tabla Impacto'!$B$221:$B$223,0))),'Tabla Impacto'!$F$223&amp;"Por favor no seleccionar los criterios de impacto(Afectación Económica o presupuestal y Pérdida Reputacional)",P54)</f>
        <v>0</v>
      </c>
      <c r="R54" s="284" t="str">
        <f>IF(OR(Q54='Tabla Impacto'!$C$11,Q54='Tabla Impacto'!$D$11),"Leve",IF(OR(Q54='Tabla Impacto'!$C$12,Q54='Tabla Impacto'!$D$12),"Menor",IF(OR(Q54='Tabla Impacto'!$C$13,Q54='Tabla Impacto'!$D$13),"Moderado",IF(OR(Q54='Tabla Impacto'!$C$14,Q54='Tabla Impacto'!$D$14),"Mayor",IF(OR(Q54='Tabla Impacto'!$C$15,Q54='Tabla Impacto'!$D$15),"Catastrófico","")))))</f>
        <v/>
      </c>
      <c r="S54" s="280" t="str">
        <f t="shared" ref="S54" si="68">IF(R54="","",IF(R54="Leve",0.2,IF(R54="Menor",0.4,IF(R54="Moderado",0.6,IF(R54="Mayor",0.8,IF(R54="Catastrófico",1,))))))</f>
        <v/>
      </c>
      <c r="T54" s="279" t="str">
        <f t="shared" ref="T54" si="69">IF(OR(AND(N54="Muy Baja",R54="Leve"),AND(N54="Muy Baja",R54="Menor"),AND(N54="Baja",R54="Leve")),"Bajo",IF(OR(AND(N54="Muy baja",R54="Moderado"),AND(N54="Baja",R54="Menor"),AND(N54="Baja",R54="Moderado"),AND(N54="Media",R54="Leve"),AND(N54="Media",R54="Menor"),AND(N54="Media",R54="Moderado"),AND(N54="Alta",R54="Leve"),AND(N54="Alta",R54="Menor")),"Moderado",IF(OR(AND(N54="Muy Baja",R54="Mayor"),AND(N54="Baja",R54="Mayor"),AND(N54="Media",R54="Mayor"),AND(N54="Alta",R54="Moderado"),AND(N54="Alta",R54="Mayor"),AND(N54="Muy Alta",R54="Leve"),AND(N54="Muy Alta",R54="Menor"),AND(N54="Muy Alta",R54="Moderado"),AND(N54="Muy Alta",R54="Mayor")),"Alto",IF(OR(AND(N54="Muy Baja",R54="Catastrófico"),AND(N54="Baja",R54="Catastrófico"),AND(N54="Media",R54="Catastrófico"),AND(N54="Alta",R54="Catastrófico"),AND(N54="Muy Alta",R54="Catastrófico")),"Extremo",""))))</f>
        <v/>
      </c>
      <c r="U54" s="248">
        <v>43</v>
      </c>
      <c r="V54" s="249"/>
      <c r="W54" s="250"/>
      <c r="X54" s="251" t="str">
        <f t="shared" si="12"/>
        <v/>
      </c>
      <c r="Y54" s="252"/>
      <c r="Z54" s="252"/>
      <c r="AA54" s="253" t="str">
        <f t="shared" si="13"/>
        <v/>
      </c>
      <c r="AB54" s="252"/>
      <c r="AC54" s="252"/>
      <c r="AD54" s="252"/>
      <c r="AE54" s="254" t="str">
        <f t="shared" ref="AE54" si="70">IFERROR(IF(X54="Probabilidad",(O54-(+O54*AA54)),IF(X54="Impacto",O54,"")),"")</f>
        <v/>
      </c>
      <c r="AF54" s="255" t="str">
        <f t="shared" si="15"/>
        <v/>
      </c>
      <c r="AG54" s="253" t="str">
        <f t="shared" si="16"/>
        <v/>
      </c>
      <c r="AH54" s="255" t="str">
        <f t="shared" si="17"/>
        <v/>
      </c>
      <c r="AI54" s="253" t="str">
        <f t="shared" ref="AI54" si="71">IFERROR(IF(X54="Impacto",(S54-(+S54*AA54)),IF(X54="Probabilidad",S54,"")),"")</f>
        <v/>
      </c>
      <c r="AJ54" s="256" t="str">
        <f t="shared" si="19"/>
        <v/>
      </c>
      <c r="AK54" s="252"/>
      <c r="AL54" s="277"/>
      <c r="AM54" s="257"/>
      <c r="AN54" s="258"/>
      <c r="AO54" s="259"/>
      <c r="AP54" s="260"/>
      <c r="AQ54" s="260"/>
      <c r="AR54" s="260"/>
      <c r="AS54" s="260"/>
      <c r="AT54" s="264"/>
      <c r="AU54" s="265"/>
      <c r="AV54" s="266"/>
    </row>
    <row r="55" spans="1:48" ht="151.5" customHeight="1">
      <c r="A55" s="285"/>
      <c r="B55" s="274"/>
      <c r="C55" s="274"/>
      <c r="D55" s="274"/>
      <c r="E55" s="286"/>
      <c r="F55" s="274"/>
      <c r="G55" s="274"/>
      <c r="H55" s="274"/>
      <c r="I55" s="274"/>
      <c r="J55" s="274"/>
      <c r="K55" s="274"/>
      <c r="L55" s="274"/>
      <c r="M55" s="283"/>
      <c r="N55" s="284"/>
      <c r="O55" s="280"/>
      <c r="P55" s="281"/>
      <c r="Q55" s="280">
        <f>IF(NOT(ISERROR(MATCH(P55,_xlfn.ANCHORARRAY(E66),0))),#REF!&amp;"Por favor no seleccionar los criterios de impacto",P55)</f>
        <v>0</v>
      </c>
      <c r="R55" s="284"/>
      <c r="S55" s="280"/>
      <c r="T55" s="279"/>
      <c r="U55" s="248">
        <v>44</v>
      </c>
      <c r="V55" s="249"/>
      <c r="W55" s="249"/>
      <c r="X55" s="251" t="str">
        <f t="shared" si="12"/>
        <v/>
      </c>
      <c r="Y55" s="252"/>
      <c r="Z55" s="252"/>
      <c r="AA55" s="253" t="str">
        <f t="shared" si="13"/>
        <v/>
      </c>
      <c r="AB55" s="252"/>
      <c r="AC55" s="252"/>
      <c r="AD55" s="252"/>
      <c r="AE55" s="254" t="str">
        <f t="shared" ref="AE55" si="72">IFERROR(IF(AND(X54="Probabilidad",X55="Probabilidad"),(AG54-(+AG54*AA55)),IF(X55="Probabilidad",(O54-(+O54*AA55)),IF(X55="Impacto",AG54,""))),"")</f>
        <v/>
      </c>
      <c r="AF55" s="255" t="str">
        <f t="shared" si="15"/>
        <v/>
      </c>
      <c r="AG55" s="253" t="str">
        <f t="shared" si="16"/>
        <v/>
      </c>
      <c r="AH55" s="255" t="str">
        <f t="shared" si="17"/>
        <v/>
      </c>
      <c r="AI55" s="253" t="str">
        <f t="shared" ref="AI55" si="73">IFERROR(IF(AND(X54="Impacto",X55="Impacto"),(AI54-(+AI54*AA55)),IF(X55="Impacto",(S54-(+S54*AA55)),IF(X55="Probabilidad",AI54,""))),"")</f>
        <v/>
      </c>
      <c r="AJ55" s="256" t="str">
        <f t="shared" si="19"/>
        <v/>
      </c>
      <c r="AK55" s="252"/>
      <c r="AL55" s="277"/>
      <c r="AM55" s="257"/>
      <c r="AN55" s="258"/>
      <c r="AO55" s="259"/>
      <c r="AP55" s="260"/>
      <c r="AQ55" s="260"/>
      <c r="AR55" s="260"/>
      <c r="AS55" s="260"/>
      <c r="AT55" s="264"/>
      <c r="AU55" s="265"/>
      <c r="AV55" s="266"/>
    </row>
    <row r="56" spans="1:48" ht="151.5" customHeight="1">
      <c r="A56" s="285"/>
      <c r="B56" s="274"/>
      <c r="C56" s="274"/>
      <c r="D56" s="274"/>
      <c r="E56" s="286"/>
      <c r="F56" s="274"/>
      <c r="G56" s="274"/>
      <c r="H56" s="274"/>
      <c r="I56" s="274"/>
      <c r="J56" s="274"/>
      <c r="K56" s="274"/>
      <c r="L56" s="274"/>
      <c r="M56" s="283"/>
      <c r="N56" s="284"/>
      <c r="O56" s="280"/>
      <c r="P56" s="281"/>
      <c r="Q56" s="280">
        <f>IF(NOT(ISERROR(MATCH(P56,_xlfn.ANCHORARRAY(E67),0))),O68&amp;"Por favor no seleccionar los criterios de impacto",P56)</f>
        <v>0</v>
      </c>
      <c r="R56" s="284"/>
      <c r="S56" s="280"/>
      <c r="T56" s="279"/>
      <c r="U56" s="248">
        <v>45</v>
      </c>
      <c r="V56" s="261"/>
      <c r="W56" s="261"/>
      <c r="X56" s="251" t="str">
        <f t="shared" si="12"/>
        <v/>
      </c>
      <c r="Y56" s="252"/>
      <c r="Z56" s="252"/>
      <c r="AA56" s="253" t="str">
        <f t="shared" si="13"/>
        <v/>
      </c>
      <c r="AB56" s="252"/>
      <c r="AC56" s="252"/>
      <c r="AD56" s="252"/>
      <c r="AE56" s="254" t="str">
        <f t="shared" ref="AE56:AE59" si="74">IFERROR(IF(AND(X55="Probabilidad",X56="Probabilidad"),(AG55-(+AG55*AA56)),IF(AND(X55="Impacto",X56="Probabilidad"),(AG54-(+AG54*AA56)),IF(X56="Impacto",AG55,""))),"")</f>
        <v/>
      </c>
      <c r="AF56" s="255" t="str">
        <f t="shared" si="15"/>
        <v/>
      </c>
      <c r="AG56" s="253" t="str">
        <f t="shared" si="16"/>
        <v/>
      </c>
      <c r="AH56" s="255" t="str">
        <f t="shared" si="17"/>
        <v/>
      </c>
      <c r="AI56" s="253" t="str">
        <f t="shared" ref="AI56:AI59" si="75">IFERROR(IF(AND(X55="Impacto",X56="Impacto"),(AI55-(+AI55*AA56)),IF(AND(X55="Probabilidad",X56="Impacto"),(AI54-(+AI54*AA56)),IF(X56="Probabilidad",AI55,""))),"")</f>
        <v/>
      </c>
      <c r="AJ56" s="256" t="str">
        <f t="shared" si="19"/>
        <v/>
      </c>
      <c r="AK56" s="252"/>
      <c r="AL56" s="277"/>
      <c r="AM56" s="257"/>
      <c r="AN56" s="258"/>
      <c r="AO56" s="259"/>
      <c r="AP56" s="260"/>
      <c r="AQ56" s="260"/>
      <c r="AR56" s="260"/>
      <c r="AS56" s="260"/>
      <c r="AT56" s="264"/>
      <c r="AU56" s="265"/>
      <c r="AV56" s="266"/>
    </row>
    <row r="57" spans="1:48" ht="151.5" customHeight="1">
      <c r="A57" s="285"/>
      <c r="B57" s="274"/>
      <c r="C57" s="274"/>
      <c r="D57" s="274"/>
      <c r="E57" s="286"/>
      <c r="F57" s="274"/>
      <c r="G57" s="274"/>
      <c r="H57" s="274"/>
      <c r="I57" s="274"/>
      <c r="J57" s="274"/>
      <c r="K57" s="274"/>
      <c r="L57" s="274"/>
      <c r="M57" s="283"/>
      <c r="N57" s="284"/>
      <c r="O57" s="280"/>
      <c r="P57" s="281"/>
      <c r="Q57" s="280">
        <f>IF(NOT(ISERROR(MATCH(P57,_xlfn.ANCHORARRAY(#REF!),0))),#REF!&amp;"Por favor no seleccionar los criterios de impacto",P57)</f>
        <v>0</v>
      </c>
      <c r="R57" s="284"/>
      <c r="S57" s="280"/>
      <c r="T57" s="279"/>
      <c r="U57" s="248">
        <v>46</v>
      </c>
      <c r="V57" s="249"/>
      <c r="W57" s="249"/>
      <c r="X57" s="251" t="str">
        <f t="shared" si="12"/>
        <v/>
      </c>
      <c r="Y57" s="252"/>
      <c r="Z57" s="252"/>
      <c r="AA57" s="253" t="str">
        <f t="shared" si="13"/>
        <v/>
      </c>
      <c r="AB57" s="252"/>
      <c r="AC57" s="252"/>
      <c r="AD57" s="252"/>
      <c r="AE57" s="254" t="str">
        <f t="shared" si="74"/>
        <v/>
      </c>
      <c r="AF57" s="255" t="str">
        <f t="shared" si="15"/>
        <v/>
      </c>
      <c r="AG57" s="253" t="str">
        <f t="shared" si="16"/>
        <v/>
      </c>
      <c r="AH57" s="255" t="str">
        <f t="shared" si="17"/>
        <v/>
      </c>
      <c r="AI57" s="253" t="str">
        <f t="shared" si="75"/>
        <v/>
      </c>
      <c r="AJ57" s="256" t="str">
        <f t="shared" si="19"/>
        <v/>
      </c>
      <c r="AK57" s="252"/>
      <c r="AL57" s="277"/>
      <c r="AM57" s="257"/>
      <c r="AN57" s="258"/>
      <c r="AO57" s="259"/>
      <c r="AP57" s="260"/>
      <c r="AQ57" s="260"/>
      <c r="AR57" s="260"/>
      <c r="AS57" s="260"/>
      <c r="AT57" s="264"/>
      <c r="AU57" s="265"/>
      <c r="AV57" s="266"/>
    </row>
    <row r="58" spans="1:48" ht="151.5" customHeight="1">
      <c r="A58" s="285"/>
      <c r="B58" s="274"/>
      <c r="C58" s="274"/>
      <c r="D58" s="274"/>
      <c r="E58" s="286"/>
      <c r="F58" s="274"/>
      <c r="G58" s="274"/>
      <c r="H58" s="274"/>
      <c r="I58" s="274"/>
      <c r="J58" s="274"/>
      <c r="K58" s="274"/>
      <c r="L58" s="274"/>
      <c r="M58" s="283"/>
      <c r="N58" s="284"/>
      <c r="O58" s="280"/>
      <c r="P58" s="281"/>
      <c r="Q58" s="280">
        <f>IF(NOT(ISERROR(MATCH(P58,_xlfn.ANCHORARRAY(E68),0))),#REF!&amp;"Por favor no seleccionar los criterios de impacto",P58)</f>
        <v>0</v>
      </c>
      <c r="R58" s="284"/>
      <c r="S58" s="280"/>
      <c r="T58" s="279"/>
      <c r="U58" s="248">
        <v>47</v>
      </c>
      <c r="V58" s="249"/>
      <c r="W58" s="249"/>
      <c r="X58" s="251" t="str">
        <f t="shared" si="12"/>
        <v/>
      </c>
      <c r="Y58" s="252"/>
      <c r="Z58" s="252"/>
      <c r="AA58" s="253" t="str">
        <f t="shared" si="13"/>
        <v/>
      </c>
      <c r="AB58" s="252"/>
      <c r="AC58" s="252"/>
      <c r="AD58" s="252"/>
      <c r="AE58" s="254" t="str">
        <f t="shared" si="74"/>
        <v/>
      </c>
      <c r="AF58" s="255" t="str">
        <f t="shared" si="15"/>
        <v/>
      </c>
      <c r="AG58" s="253" t="str">
        <f t="shared" si="16"/>
        <v/>
      </c>
      <c r="AH58" s="255" t="str">
        <f t="shared" si="17"/>
        <v/>
      </c>
      <c r="AI58" s="253" t="str">
        <f t="shared" si="75"/>
        <v/>
      </c>
      <c r="AJ58" s="256" t="str">
        <f t="shared" si="19"/>
        <v/>
      </c>
      <c r="AK58" s="252"/>
      <c r="AL58" s="277"/>
      <c r="AM58" s="257"/>
      <c r="AN58" s="258"/>
      <c r="AO58" s="259"/>
      <c r="AP58" s="260"/>
      <c r="AQ58" s="260"/>
      <c r="AR58" s="260"/>
      <c r="AS58" s="260"/>
      <c r="AT58" s="264"/>
      <c r="AU58" s="265"/>
      <c r="AV58" s="266"/>
    </row>
    <row r="59" spans="1:48" ht="151.5" customHeight="1">
      <c r="A59" s="285"/>
      <c r="B59" s="274"/>
      <c r="C59" s="274"/>
      <c r="D59" s="274"/>
      <c r="E59" s="286"/>
      <c r="F59" s="274"/>
      <c r="G59" s="274"/>
      <c r="H59" s="274"/>
      <c r="I59" s="274"/>
      <c r="J59" s="274"/>
      <c r="K59" s="274"/>
      <c r="L59" s="274"/>
      <c r="M59" s="283"/>
      <c r="N59" s="284"/>
      <c r="O59" s="280"/>
      <c r="P59" s="281"/>
      <c r="Q59" s="280">
        <f>IF(NOT(ISERROR(MATCH(P59,_xlfn.ANCHORARRAY(#REF!),0))),#REF!&amp;"Por favor no seleccionar los criterios de impacto",P59)</f>
        <v>0</v>
      </c>
      <c r="R59" s="284"/>
      <c r="S59" s="280"/>
      <c r="T59" s="279"/>
      <c r="U59" s="248">
        <v>48</v>
      </c>
      <c r="V59" s="249"/>
      <c r="W59" s="249"/>
      <c r="X59" s="251" t="str">
        <f t="shared" si="12"/>
        <v/>
      </c>
      <c r="Y59" s="252"/>
      <c r="Z59" s="252"/>
      <c r="AA59" s="253" t="str">
        <f t="shared" si="13"/>
        <v/>
      </c>
      <c r="AB59" s="252"/>
      <c r="AC59" s="252"/>
      <c r="AD59" s="252"/>
      <c r="AE59" s="254" t="str">
        <f t="shared" si="74"/>
        <v/>
      </c>
      <c r="AF59" s="255" t="str">
        <f t="shared" si="15"/>
        <v/>
      </c>
      <c r="AG59" s="253" t="str">
        <f t="shared" si="16"/>
        <v/>
      </c>
      <c r="AH59" s="255" t="str">
        <f t="shared" si="17"/>
        <v/>
      </c>
      <c r="AI59" s="253" t="str">
        <f t="shared" si="75"/>
        <v/>
      </c>
      <c r="AJ59" s="256" t="str">
        <f t="shared" si="19"/>
        <v/>
      </c>
      <c r="AK59" s="252"/>
      <c r="AL59" s="277"/>
      <c r="AM59" s="257"/>
      <c r="AN59" s="258"/>
      <c r="AO59" s="259"/>
      <c r="AP59" s="260"/>
      <c r="AQ59" s="260"/>
      <c r="AR59" s="260"/>
      <c r="AS59" s="260"/>
      <c r="AT59" s="264"/>
      <c r="AU59" s="265"/>
      <c r="AV59" s="266"/>
    </row>
    <row r="60" spans="1:48" ht="36.75" customHeight="1">
      <c r="A60" s="302" t="s">
        <v>77</v>
      </c>
      <c r="B60" s="302"/>
      <c r="C60" s="302"/>
      <c r="D60" s="302"/>
      <c r="E60" s="302"/>
      <c r="F60" s="302"/>
      <c r="G60" s="302"/>
      <c r="H60" s="302"/>
      <c r="I60" s="302"/>
      <c r="J60" s="302"/>
      <c r="K60" s="302"/>
      <c r="L60" s="302"/>
      <c r="M60" s="302"/>
      <c r="N60" s="302"/>
      <c r="O60" s="302"/>
      <c r="P60" s="302"/>
      <c r="Q60" s="302"/>
      <c r="R60" s="302"/>
      <c r="S60" s="302"/>
      <c r="T60" s="302"/>
      <c r="U60" s="302"/>
      <c r="V60" s="302"/>
      <c r="W60" s="302"/>
      <c r="X60" s="302"/>
      <c r="Y60" s="302"/>
      <c r="Z60" s="302"/>
      <c r="AA60" s="302"/>
      <c r="AB60" s="302"/>
      <c r="AC60" s="302"/>
      <c r="AD60" s="302"/>
      <c r="AE60" s="302"/>
      <c r="AF60" s="302"/>
      <c r="AG60" s="302"/>
      <c r="AH60" s="302"/>
      <c r="AI60" s="302"/>
      <c r="AJ60" s="302"/>
      <c r="AK60" s="302"/>
      <c r="AL60" s="302"/>
      <c r="AM60" s="302"/>
      <c r="AN60" s="302"/>
      <c r="AO60" s="302"/>
      <c r="AP60" s="302"/>
      <c r="AQ60" s="302"/>
      <c r="AR60" s="302"/>
      <c r="AS60" s="302"/>
      <c r="AT60" s="302"/>
      <c r="AU60" s="302"/>
      <c r="AV60" s="302"/>
    </row>
    <row r="61" spans="1:48" ht="27.75" customHeight="1">
      <c r="A61" s="302" t="s">
        <v>78</v>
      </c>
      <c r="B61" s="302"/>
      <c r="C61" s="302"/>
      <c r="D61" s="302"/>
      <c r="E61" s="302"/>
      <c r="F61" s="302"/>
      <c r="G61" s="302"/>
      <c r="H61" s="302" t="s">
        <v>79</v>
      </c>
      <c r="I61" s="302"/>
      <c r="J61" s="302"/>
      <c r="K61" s="302"/>
      <c r="L61" s="302"/>
      <c r="M61" s="302"/>
      <c r="N61" s="302"/>
      <c r="O61" s="302"/>
      <c r="P61" s="302"/>
      <c r="Q61" s="244"/>
      <c r="R61" s="303" t="s">
        <v>80</v>
      </c>
      <c r="S61" s="303"/>
      <c r="T61" s="303"/>
      <c r="U61" s="303"/>
      <c r="V61" s="303"/>
      <c r="W61" s="303"/>
      <c r="X61" s="303"/>
      <c r="Y61" s="303"/>
      <c r="Z61" s="303"/>
      <c r="AA61" s="303"/>
      <c r="AB61" s="303"/>
      <c r="AC61" s="303"/>
      <c r="AD61" s="303"/>
      <c r="AE61" s="303"/>
      <c r="AF61" s="303"/>
      <c r="AG61" s="303"/>
      <c r="AH61" s="303"/>
      <c r="AI61" s="303"/>
      <c r="AJ61" s="303"/>
      <c r="AK61" s="303"/>
      <c r="AL61" s="303"/>
      <c r="AM61" s="303"/>
      <c r="AN61" s="303"/>
      <c r="AO61" s="303"/>
      <c r="AP61" s="303"/>
      <c r="AQ61" s="303"/>
      <c r="AR61" s="303"/>
      <c r="AS61" s="303"/>
      <c r="AT61" s="303"/>
      <c r="AU61" s="303"/>
      <c r="AV61" s="303"/>
    </row>
    <row r="62" spans="1:48">
      <c r="A62" s="271" t="s">
        <v>81</v>
      </c>
      <c r="B62" s="271"/>
      <c r="C62" s="271"/>
      <c r="D62" s="271"/>
      <c r="E62" s="271"/>
      <c r="F62" s="271"/>
      <c r="G62" s="271"/>
      <c r="H62" s="271"/>
      <c r="I62" s="271"/>
      <c r="J62" s="271"/>
      <c r="K62" s="271"/>
      <c r="L62" s="271"/>
      <c r="M62" s="271"/>
      <c r="N62" s="271"/>
      <c r="O62" s="271"/>
      <c r="P62" s="271"/>
      <c r="Q62" s="271"/>
      <c r="R62" s="271"/>
      <c r="S62" s="271"/>
      <c r="T62" s="271"/>
      <c r="U62" s="271"/>
      <c r="V62" s="271"/>
      <c r="W62" s="271"/>
      <c r="X62" s="271"/>
      <c r="Y62" s="271"/>
      <c r="Z62" s="271"/>
      <c r="AA62" s="271"/>
      <c r="AB62" s="271"/>
      <c r="AC62" s="271"/>
      <c r="AD62" s="271"/>
      <c r="AE62" s="271"/>
      <c r="AF62" s="271"/>
      <c r="AG62" s="271"/>
      <c r="AH62" s="271"/>
      <c r="AI62" s="271"/>
      <c r="AJ62" s="271"/>
      <c r="AK62" s="271"/>
      <c r="AL62" s="271"/>
      <c r="AM62" s="271"/>
      <c r="AN62" s="271"/>
      <c r="AO62" s="271"/>
      <c r="AP62" s="271"/>
      <c r="AQ62" s="271"/>
      <c r="AR62" s="271"/>
      <c r="AS62" s="271"/>
      <c r="AT62" s="271"/>
      <c r="AU62" s="271"/>
      <c r="AV62" s="271"/>
    </row>
    <row r="63" spans="1:48" ht="33.75" customHeight="1">
      <c r="A63" s="272" t="s">
        <v>82</v>
      </c>
      <c r="B63" s="272"/>
      <c r="C63" s="272"/>
      <c r="D63" s="304" t="s">
        <v>83</v>
      </c>
      <c r="E63" s="304"/>
      <c r="F63" s="304"/>
      <c r="G63" s="304"/>
      <c r="H63" s="304"/>
      <c r="I63" s="304"/>
      <c r="J63" s="304"/>
      <c r="K63" s="304"/>
      <c r="L63" s="304"/>
      <c r="M63" s="304"/>
      <c r="N63" s="304"/>
      <c r="O63" s="304"/>
      <c r="P63" s="304"/>
      <c r="Q63" s="304"/>
      <c r="R63" s="304"/>
      <c r="S63" s="304"/>
      <c r="T63" s="304"/>
      <c r="U63" s="304"/>
      <c r="V63" s="304"/>
      <c r="W63" s="304"/>
      <c r="X63" s="304"/>
      <c r="Y63" s="304"/>
      <c r="Z63" s="304"/>
      <c r="AA63" s="304"/>
      <c r="AB63" s="304"/>
      <c r="AC63" s="304"/>
      <c r="AD63" s="304"/>
      <c r="AE63" s="304"/>
      <c r="AF63" s="304"/>
      <c r="AG63" s="304"/>
      <c r="AH63" s="304"/>
      <c r="AI63" s="304"/>
      <c r="AJ63" s="304"/>
      <c r="AK63" s="304"/>
      <c r="AL63" s="304"/>
      <c r="AM63" s="304"/>
      <c r="AN63" s="304"/>
      <c r="AO63" s="272" t="s">
        <v>84</v>
      </c>
      <c r="AP63" s="272"/>
      <c r="AQ63" s="272"/>
      <c r="AR63" s="272"/>
      <c r="AS63" s="272"/>
      <c r="AT63" s="272"/>
      <c r="AU63" s="300" t="s">
        <v>85</v>
      </c>
      <c r="AV63" s="300"/>
    </row>
    <row r="64" spans="1:48" ht="41.25" customHeight="1">
      <c r="A64" s="299">
        <v>0</v>
      </c>
      <c r="B64" s="299"/>
      <c r="C64" s="299"/>
      <c r="D64" s="294" t="s">
        <v>86</v>
      </c>
      <c r="E64" s="294"/>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73">
        <v>44734</v>
      </c>
      <c r="AP64" s="273"/>
      <c r="AQ64" s="273"/>
      <c r="AR64" s="273"/>
      <c r="AS64" s="273"/>
      <c r="AT64" s="273"/>
      <c r="AU64" s="298">
        <v>1</v>
      </c>
      <c r="AV64" s="298"/>
    </row>
    <row r="65" spans="1:130" ht="36" customHeight="1">
      <c r="A65" s="299">
        <v>1</v>
      </c>
      <c r="B65" s="299">
        <v>1</v>
      </c>
      <c r="C65" s="299"/>
      <c r="D65" s="294" t="s">
        <v>87</v>
      </c>
      <c r="E65" s="294"/>
      <c r="F65" s="294"/>
      <c r="G65" s="294"/>
      <c r="H65" s="294"/>
      <c r="I65" s="294"/>
      <c r="J65" s="294"/>
      <c r="K65" s="294"/>
      <c r="L65" s="294"/>
      <c r="M65" s="294"/>
      <c r="N65" s="294"/>
      <c r="O65" s="294"/>
      <c r="P65" s="294"/>
      <c r="Q65" s="294"/>
      <c r="R65" s="294"/>
      <c r="S65" s="294"/>
      <c r="T65" s="294"/>
      <c r="U65" s="294"/>
      <c r="V65" s="294"/>
      <c r="W65" s="294"/>
      <c r="X65" s="294"/>
      <c r="Y65" s="294"/>
      <c r="Z65" s="294"/>
      <c r="AA65" s="294"/>
      <c r="AB65" s="294"/>
      <c r="AC65" s="294"/>
      <c r="AD65" s="294"/>
      <c r="AE65" s="294"/>
      <c r="AF65" s="294"/>
      <c r="AG65" s="294"/>
      <c r="AH65" s="294"/>
      <c r="AI65" s="294"/>
      <c r="AJ65" s="294"/>
      <c r="AK65" s="294"/>
      <c r="AL65" s="294"/>
      <c r="AM65" s="294"/>
      <c r="AN65" s="294"/>
      <c r="AO65" s="273">
        <v>45217</v>
      </c>
      <c r="AP65" s="273"/>
      <c r="AQ65" s="273"/>
      <c r="AR65" s="273"/>
      <c r="AS65" s="273"/>
      <c r="AT65" s="273"/>
      <c r="AU65" s="298">
        <v>2</v>
      </c>
      <c r="AV65" s="298"/>
    </row>
    <row r="66" spans="1:130" ht="29.25" customHeight="1">
      <c r="A66" s="299">
        <v>2</v>
      </c>
      <c r="B66" s="299">
        <v>2</v>
      </c>
      <c r="C66" s="299"/>
      <c r="D66" s="294" t="s">
        <v>88</v>
      </c>
      <c r="E66" s="294"/>
      <c r="F66" s="294"/>
      <c r="G66" s="294"/>
      <c r="H66" s="294"/>
      <c r="I66" s="294"/>
      <c r="J66" s="294"/>
      <c r="K66" s="294"/>
      <c r="L66" s="294"/>
      <c r="M66" s="294"/>
      <c r="N66" s="294"/>
      <c r="O66" s="294"/>
      <c r="P66" s="294"/>
      <c r="Q66" s="294"/>
      <c r="R66" s="294"/>
      <c r="S66" s="294"/>
      <c r="T66" s="294"/>
      <c r="U66" s="294"/>
      <c r="V66" s="294"/>
      <c r="W66" s="294"/>
      <c r="X66" s="294"/>
      <c r="Y66" s="294"/>
      <c r="Z66" s="294"/>
      <c r="AA66" s="294"/>
      <c r="AB66" s="294"/>
      <c r="AC66" s="294"/>
      <c r="AD66" s="294"/>
      <c r="AE66" s="294"/>
      <c r="AF66" s="294"/>
      <c r="AG66" s="294"/>
      <c r="AH66" s="294"/>
      <c r="AI66" s="294"/>
      <c r="AJ66" s="294"/>
      <c r="AK66" s="294"/>
      <c r="AL66" s="294"/>
      <c r="AM66" s="294"/>
      <c r="AN66" s="294"/>
      <c r="AO66" s="273">
        <v>45362</v>
      </c>
      <c r="AP66" s="273"/>
      <c r="AQ66" s="273"/>
      <c r="AR66" s="273"/>
      <c r="AS66" s="273"/>
      <c r="AT66" s="273"/>
      <c r="AU66" s="298">
        <v>3</v>
      </c>
      <c r="AV66" s="298"/>
    </row>
    <row r="67" spans="1:130" ht="44.25" customHeight="1">
      <c r="A67" s="299">
        <v>3</v>
      </c>
      <c r="B67" s="299">
        <v>3</v>
      </c>
      <c r="C67" s="299"/>
      <c r="D67" s="296" t="s">
        <v>89</v>
      </c>
      <c r="E67" s="296"/>
      <c r="F67" s="296"/>
      <c r="G67" s="296"/>
      <c r="H67" s="296"/>
      <c r="I67" s="296"/>
      <c r="J67" s="296"/>
      <c r="K67" s="296"/>
      <c r="L67" s="296"/>
      <c r="M67" s="296"/>
      <c r="N67" s="296"/>
      <c r="O67" s="296"/>
      <c r="P67" s="296"/>
      <c r="Q67" s="296"/>
      <c r="R67" s="296"/>
      <c r="S67" s="296"/>
      <c r="T67" s="296"/>
      <c r="U67" s="296"/>
      <c r="V67" s="296"/>
      <c r="W67" s="296"/>
      <c r="X67" s="296"/>
      <c r="Y67" s="296"/>
      <c r="Z67" s="296"/>
      <c r="AA67" s="296"/>
      <c r="AB67" s="296"/>
      <c r="AC67" s="296"/>
      <c r="AD67" s="296"/>
      <c r="AE67" s="296"/>
      <c r="AF67" s="296"/>
      <c r="AG67" s="296"/>
      <c r="AH67" s="296"/>
      <c r="AI67" s="296"/>
      <c r="AJ67" s="296"/>
      <c r="AK67" s="296"/>
      <c r="AL67" s="296"/>
      <c r="AM67" s="296"/>
      <c r="AN67" s="296"/>
      <c r="AO67" s="273">
        <v>45751</v>
      </c>
      <c r="AP67" s="273"/>
      <c r="AQ67" s="273"/>
      <c r="AR67" s="273"/>
      <c r="AS67" s="273"/>
      <c r="AT67" s="273"/>
      <c r="AU67" s="301">
        <v>4</v>
      </c>
      <c r="AV67" s="301"/>
    </row>
    <row r="68" spans="1:130" s="18" customFormat="1" ht="14.4" hidden="1">
      <c r="A68" s="171"/>
      <c r="B68" s="270" t="s">
        <v>90</v>
      </c>
      <c r="C68" s="270"/>
      <c r="D68" s="270"/>
      <c r="E68" s="270"/>
      <c r="F68" s="270"/>
      <c r="G68" s="270"/>
      <c r="H68" s="270"/>
      <c r="I68" s="270"/>
      <c r="J68" s="270"/>
      <c r="K68" s="270"/>
      <c r="L68" s="270"/>
      <c r="M68" s="270"/>
      <c r="N68" s="270"/>
      <c r="O68" s="270"/>
      <c r="P68" s="270"/>
      <c r="Q68" s="270"/>
      <c r="R68" s="270"/>
      <c r="S68" s="270"/>
      <c r="T68" s="270"/>
      <c r="U68" s="270"/>
      <c r="V68" s="270"/>
      <c r="W68" s="270"/>
      <c r="X68" s="270"/>
      <c r="Y68" s="270"/>
      <c r="Z68" s="270"/>
      <c r="AA68" s="270"/>
      <c r="AB68" s="270"/>
      <c r="AC68" s="171"/>
      <c r="AD68" s="171"/>
      <c r="AE68" s="171"/>
      <c r="AF68" s="171"/>
      <c r="AG68" s="171"/>
      <c r="AH68" s="171"/>
      <c r="AI68" s="171"/>
      <c r="AJ68" s="171"/>
      <c r="AK68" s="171"/>
      <c r="AL68" s="171"/>
      <c r="AM68" s="171"/>
      <c r="AN68" s="171"/>
      <c r="AO68" s="171"/>
      <c r="AP68" s="171"/>
      <c r="AQ68" s="171"/>
      <c r="AR68" s="171"/>
      <c r="AS68" s="171"/>
      <c r="AT68" s="171"/>
      <c r="AU68" s="171"/>
      <c r="AV68" s="171"/>
      <c r="AW68" s="171"/>
      <c r="AX68" s="171"/>
      <c r="AY68" s="171"/>
      <c r="AZ68" s="171"/>
      <c r="BA68" s="171"/>
      <c r="BB68" s="171"/>
      <c r="BC68" s="171"/>
      <c r="BD68" s="171"/>
      <c r="BE68" s="171"/>
      <c r="BF68" s="171"/>
      <c r="BG68" s="171"/>
      <c r="BH68" s="171"/>
      <c r="BI68" s="171"/>
      <c r="BJ68" s="171"/>
      <c r="BK68" s="171"/>
      <c r="BL68" s="171"/>
      <c r="BM68" s="171"/>
      <c r="BN68" s="171"/>
      <c r="BO68" s="171"/>
      <c r="BP68" s="171"/>
      <c r="BQ68" s="171"/>
      <c r="BR68" s="171"/>
      <c r="BS68" s="171"/>
      <c r="BT68" s="171"/>
      <c r="BU68" s="171"/>
      <c r="BV68" s="171"/>
      <c r="BW68" s="171"/>
      <c r="BX68" s="171"/>
      <c r="BY68" s="171"/>
      <c r="BZ68" s="171"/>
      <c r="CA68" s="171"/>
      <c r="CB68" s="171"/>
      <c r="CC68" s="171"/>
      <c r="CD68" s="171"/>
      <c r="CE68" s="171"/>
      <c r="CF68" s="171"/>
      <c r="CG68" s="171"/>
      <c r="CH68" s="171"/>
      <c r="CI68" s="171"/>
      <c r="CJ68" s="171"/>
      <c r="CK68" s="171"/>
      <c r="CL68" s="171"/>
      <c r="CM68" s="171"/>
      <c r="CN68" s="171"/>
      <c r="CO68" s="171"/>
      <c r="CP68" s="171"/>
      <c r="CQ68" s="171"/>
      <c r="CR68" s="171"/>
      <c r="CS68" s="171"/>
      <c r="CT68" s="171"/>
      <c r="CU68" s="171"/>
      <c r="CV68" s="171"/>
      <c r="CW68" s="171"/>
      <c r="CX68" s="171"/>
      <c r="CY68" s="171"/>
      <c r="CZ68" s="171"/>
      <c r="DA68" s="171"/>
      <c r="DB68" s="171"/>
      <c r="DC68" s="171"/>
      <c r="DD68" s="171"/>
      <c r="DE68" s="171"/>
      <c r="DF68" s="171"/>
      <c r="DG68" s="171"/>
      <c r="DH68" s="171"/>
      <c r="DI68" s="171"/>
      <c r="DJ68" s="171"/>
      <c r="DK68" s="171"/>
      <c r="DL68" s="171"/>
      <c r="DM68" s="171"/>
      <c r="DN68" s="171"/>
      <c r="DO68" s="171"/>
      <c r="DP68" s="171"/>
      <c r="DQ68" s="171"/>
      <c r="DR68" s="171"/>
      <c r="DS68" s="171"/>
      <c r="DT68" s="171"/>
      <c r="DU68" s="171"/>
      <c r="DV68" s="171"/>
      <c r="DW68" s="171"/>
      <c r="DX68" s="171"/>
      <c r="DY68" s="171"/>
      <c r="DZ68" s="171"/>
    </row>
    <row r="69" spans="1:130" s="171" customFormat="1" ht="14.4">
      <c r="F69" s="172"/>
      <c r="G69" s="172"/>
      <c r="H69" s="172"/>
    </row>
    <row r="72" spans="1:130">
      <c r="AU72" s="173"/>
    </row>
  </sheetData>
  <dataConsolidate/>
  <mergeCells count="306">
    <mergeCell ref="D67:AN67"/>
    <mergeCell ref="A8:I8"/>
    <mergeCell ref="J8:L8"/>
    <mergeCell ref="M8:T8"/>
    <mergeCell ref="A4:AV4"/>
    <mergeCell ref="AU65:AV65"/>
    <mergeCell ref="AU66:AV66"/>
    <mergeCell ref="A65:C65"/>
    <mergeCell ref="A66:C66"/>
    <mergeCell ref="A67:C67"/>
    <mergeCell ref="AU63:AV63"/>
    <mergeCell ref="AU67:AV67"/>
    <mergeCell ref="AT9:AV11"/>
    <mergeCell ref="AP8:AV8"/>
    <mergeCell ref="AU64:AV64"/>
    <mergeCell ref="A60:AV60"/>
    <mergeCell ref="A61:G61"/>
    <mergeCell ref="H61:P61"/>
    <mergeCell ref="A63:C63"/>
    <mergeCell ref="A64:C64"/>
    <mergeCell ref="R61:AV61"/>
    <mergeCell ref="D63:AN63"/>
    <mergeCell ref="D64:AN64"/>
    <mergeCell ref="D65:AN65"/>
    <mergeCell ref="D66:AN66"/>
    <mergeCell ref="B9:B11"/>
    <mergeCell ref="T9:T11"/>
    <mergeCell ref="P9:P11"/>
    <mergeCell ref="Q9:Q11"/>
    <mergeCell ref="D12:D17"/>
    <mergeCell ref="E12:E17"/>
    <mergeCell ref="F12:F17"/>
    <mergeCell ref="G12:G17"/>
    <mergeCell ref="I12:I17"/>
    <mergeCell ref="J12:J17"/>
    <mergeCell ref="K12:K17"/>
    <mergeCell ref="L12:L17"/>
    <mergeCell ref="F9:F11"/>
    <mergeCell ref="Q12:Q17"/>
    <mergeCell ref="R12:R17"/>
    <mergeCell ref="S12:S17"/>
    <mergeCell ref="M12:M17"/>
    <mergeCell ref="N12:N17"/>
    <mergeCell ref="H9:H11"/>
    <mergeCell ref="H12:H17"/>
    <mergeCell ref="AM9:AM11"/>
    <mergeCell ref="D42:D47"/>
    <mergeCell ref="E42:E47"/>
    <mergeCell ref="AO9:AO11"/>
    <mergeCell ref="AN9:AN11"/>
    <mergeCell ref="A5:B5"/>
    <mergeCell ref="A6:B6"/>
    <mergeCell ref="A7:B7"/>
    <mergeCell ref="A9:A11"/>
    <mergeCell ref="G9:G11"/>
    <mergeCell ref="E9:E11"/>
    <mergeCell ref="D9:D11"/>
    <mergeCell ref="C9:C11"/>
    <mergeCell ref="AK9:AK11"/>
    <mergeCell ref="C6:T6"/>
    <mergeCell ref="C7:T7"/>
    <mergeCell ref="U9:U11"/>
    <mergeCell ref="AJ9:AJ11"/>
    <mergeCell ref="AI9:AI11"/>
    <mergeCell ref="AE9:AE11"/>
    <mergeCell ref="V9:V11"/>
    <mergeCell ref="C5:T5"/>
    <mergeCell ref="U5:X5"/>
    <mergeCell ref="AH9:AH11"/>
    <mergeCell ref="AF9:AF11"/>
    <mergeCell ref="AG9:AG11"/>
    <mergeCell ref="AM8:AO8"/>
    <mergeCell ref="A12:A17"/>
    <mergeCell ref="B12:B17"/>
    <mergeCell ref="C12:C17"/>
    <mergeCell ref="Q18:Q23"/>
    <mergeCell ref="R18:R23"/>
    <mergeCell ref="S18:S23"/>
    <mergeCell ref="T18:T23"/>
    <mergeCell ref="A24:A29"/>
    <mergeCell ref="B24:B29"/>
    <mergeCell ref="C24:C29"/>
    <mergeCell ref="D24:D29"/>
    <mergeCell ref="E24:E29"/>
    <mergeCell ref="G24:G29"/>
    <mergeCell ref="M24:M29"/>
    <mergeCell ref="N24:N29"/>
    <mergeCell ref="O24:O29"/>
    <mergeCell ref="P24:P29"/>
    <mergeCell ref="Q24:Q29"/>
    <mergeCell ref="R24:R29"/>
    <mergeCell ref="G18:G23"/>
    <mergeCell ref="M18:M23"/>
    <mergeCell ref="N18:N23"/>
    <mergeCell ref="O18:O23"/>
    <mergeCell ref="P18:P23"/>
    <mergeCell ref="A18:A23"/>
    <mergeCell ref="B18:B23"/>
    <mergeCell ref="C18:C23"/>
    <mergeCell ref="S24:S29"/>
    <mergeCell ref="T24:T29"/>
    <mergeCell ref="A30:A35"/>
    <mergeCell ref="B30:B35"/>
    <mergeCell ref="C30:C35"/>
    <mergeCell ref="D30:D35"/>
    <mergeCell ref="E30:E35"/>
    <mergeCell ref="G30:G35"/>
    <mergeCell ref="M30:M35"/>
    <mergeCell ref="N30:N35"/>
    <mergeCell ref="O30:O35"/>
    <mergeCell ref="P30:P35"/>
    <mergeCell ref="Q30:Q35"/>
    <mergeCell ref="R30:R35"/>
    <mergeCell ref="S30:S35"/>
    <mergeCell ref="T30:T35"/>
    <mergeCell ref="L18:L23"/>
    <mergeCell ref="L24:L29"/>
    <mergeCell ref="L30:L35"/>
    <mergeCell ref="D18:D23"/>
    <mergeCell ref="E18:E23"/>
    <mergeCell ref="G42:G47"/>
    <mergeCell ref="D36:D41"/>
    <mergeCell ref="E36:E41"/>
    <mergeCell ref="P42:P47"/>
    <mergeCell ref="F42:F47"/>
    <mergeCell ref="Q42:Q47"/>
    <mergeCell ref="R42:R47"/>
    <mergeCell ref="G36:G41"/>
    <mergeCell ref="M36:M41"/>
    <mergeCell ref="N36:N41"/>
    <mergeCell ref="O36:O41"/>
    <mergeCell ref="P36:P41"/>
    <mergeCell ref="M42:M47"/>
    <mergeCell ref="N42:N47"/>
    <mergeCell ref="O42:O47"/>
    <mergeCell ref="Q36:Q41"/>
    <mergeCell ref="R36:R41"/>
    <mergeCell ref="K42:K47"/>
    <mergeCell ref="F48:F53"/>
    <mergeCell ref="F54:F59"/>
    <mergeCell ref="I36:I41"/>
    <mergeCell ref="I42:I47"/>
    <mergeCell ref="L36:L41"/>
    <mergeCell ref="L42:L47"/>
    <mergeCell ref="Q48:Q53"/>
    <mergeCell ref="R48:R53"/>
    <mergeCell ref="A36:A41"/>
    <mergeCell ref="B36:B41"/>
    <mergeCell ref="C36:C41"/>
    <mergeCell ref="A54:A59"/>
    <mergeCell ref="B54:B59"/>
    <mergeCell ref="C54:C59"/>
    <mergeCell ref="D54:D59"/>
    <mergeCell ref="E54:E59"/>
    <mergeCell ref="A48:A53"/>
    <mergeCell ref="B48:B53"/>
    <mergeCell ref="C48:C53"/>
    <mergeCell ref="D48:D53"/>
    <mergeCell ref="E48:E53"/>
    <mergeCell ref="A42:A47"/>
    <mergeCell ref="B42:B47"/>
    <mergeCell ref="C42:C47"/>
    <mergeCell ref="F18:F23"/>
    <mergeCell ref="F24:F29"/>
    <mergeCell ref="F30:F35"/>
    <mergeCell ref="F36:F41"/>
    <mergeCell ref="S48:S53"/>
    <mergeCell ref="T48:T53"/>
    <mergeCell ref="G54:G59"/>
    <mergeCell ref="M54:M59"/>
    <mergeCell ref="N54:N59"/>
    <mergeCell ref="O54:O59"/>
    <mergeCell ref="P54:P59"/>
    <mergeCell ref="G48:G53"/>
    <mergeCell ref="M48:M53"/>
    <mergeCell ref="N48:N53"/>
    <mergeCell ref="O48:O53"/>
    <mergeCell ref="Q54:Q59"/>
    <mergeCell ref="R54:R59"/>
    <mergeCell ref="S54:S59"/>
    <mergeCell ref="T54:T59"/>
    <mergeCell ref="I48:I53"/>
    <mergeCell ref="I54:I59"/>
    <mergeCell ref="L48:L53"/>
    <mergeCell ref="L54:L59"/>
    <mergeCell ref="J42:J47"/>
    <mergeCell ref="AL54:AL59"/>
    <mergeCell ref="W9:W11"/>
    <mergeCell ref="X9:X11"/>
    <mergeCell ref="Y9:AD9"/>
    <mergeCell ref="AL9:AL11"/>
    <mergeCell ref="I18:I23"/>
    <mergeCell ref="I24:I29"/>
    <mergeCell ref="I30:I35"/>
    <mergeCell ref="U8:AD8"/>
    <mergeCell ref="J54:J59"/>
    <mergeCell ref="K54:K59"/>
    <mergeCell ref="Y10:AA10"/>
    <mergeCell ref="AB10:AD10"/>
    <mergeCell ref="I9:I11"/>
    <mergeCell ref="J9:J11"/>
    <mergeCell ref="K9:K11"/>
    <mergeCell ref="L9:L11"/>
    <mergeCell ref="S36:S41"/>
    <mergeCell ref="T36:T41"/>
    <mergeCell ref="S42:S47"/>
    <mergeCell ref="T42:T47"/>
    <mergeCell ref="P48:P53"/>
    <mergeCell ref="M9:M11"/>
    <mergeCell ref="N9:N11"/>
    <mergeCell ref="AE8:AL8"/>
    <mergeCell ref="AL12:AL17"/>
    <mergeCell ref="AL18:AL23"/>
    <mergeCell ref="AL24:AL29"/>
    <mergeCell ref="AL30:AL35"/>
    <mergeCell ref="AL36:AL41"/>
    <mergeCell ref="AL42:AL47"/>
    <mergeCell ref="AL48:AL53"/>
    <mergeCell ref="J48:J53"/>
    <mergeCell ref="K48:K53"/>
    <mergeCell ref="O9:O11"/>
    <mergeCell ref="R9:R11"/>
    <mergeCell ref="S9:S11"/>
    <mergeCell ref="T12:T17"/>
    <mergeCell ref="O12:O17"/>
    <mergeCell ref="P12:P17"/>
    <mergeCell ref="J18:J23"/>
    <mergeCell ref="K18:K23"/>
    <mergeCell ref="J24:J29"/>
    <mergeCell ref="K24:K29"/>
    <mergeCell ref="J30:J35"/>
    <mergeCell ref="K30:K35"/>
    <mergeCell ref="J36:J41"/>
    <mergeCell ref="K36:K41"/>
    <mergeCell ref="AR1:AV3"/>
    <mergeCell ref="A1:E3"/>
    <mergeCell ref="F1:AQ1"/>
    <mergeCell ref="F2:AQ2"/>
    <mergeCell ref="F3:AQ3"/>
    <mergeCell ref="B68:AB68"/>
    <mergeCell ref="A62:AA62"/>
    <mergeCell ref="AB62:AV62"/>
    <mergeCell ref="AO63:AT63"/>
    <mergeCell ref="AO64:AT64"/>
    <mergeCell ref="AO65:AT65"/>
    <mergeCell ref="AO66:AT66"/>
    <mergeCell ref="AO67:AT67"/>
    <mergeCell ref="H18:H23"/>
    <mergeCell ref="H24:H29"/>
    <mergeCell ref="H30:H35"/>
    <mergeCell ref="H36:H41"/>
    <mergeCell ref="H42:H47"/>
    <mergeCell ref="H48:H53"/>
    <mergeCell ref="H54:H59"/>
    <mergeCell ref="AP9:AP11"/>
    <mergeCell ref="AQ9:AQ11"/>
    <mergeCell ref="AR9:AR11"/>
    <mergeCell ref="AS9:AS11"/>
    <mergeCell ref="AT12:AV12"/>
    <mergeCell ref="AT13:AV13"/>
    <mergeCell ref="AT14:AV14"/>
    <mergeCell ref="AT15:AV15"/>
    <mergeCell ref="AT16:AV16"/>
    <mergeCell ref="AT17:AV17"/>
    <mergeCell ref="AT18:AV18"/>
    <mergeCell ref="AT19:AV19"/>
    <mergeCell ref="AT20:AV20"/>
    <mergeCell ref="AT21:AV21"/>
    <mergeCell ref="AT22:AV22"/>
    <mergeCell ref="AT23:AV23"/>
    <mergeCell ref="AT24:AV24"/>
    <mergeCell ref="AT25:AV25"/>
    <mergeCell ref="AT26:AV26"/>
    <mergeCell ref="AT27:AV27"/>
    <mergeCell ref="AT28:AV28"/>
    <mergeCell ref="AT29:AV29"/>
    <mergeCell ref="AT30:AV30"/>
    <mergeCell ref="AT31:AV31"/>
    <mergeCell ref="AT32:AV32"/>
    <mergeCell ref="AT33:AV33"/>
    <mergeCell ref="AT34:AV34"/>
    <mergeCell ref="AT35:AV35"/>
    <mergeCell ref="AT36:AV36"/>
    <mergeCell ref="AT37:AV37"/>
    <mergeCell ref="AT38:AV38"/>
    <mergeCell ref="AT39:AV39"/>
    <mergeCell ref="AT40:AV40"/>
    <mergeCell ref="AT41:AV41"/>
    <mergeCell ref="AT42:AV42"/>
    <mergeCell ref="AT43:AV43"/>
    <mergeCell ref="AT44:AV44"/>
    <mergeCell ref="AT45:AV45"/>
    <mergeCell ref="AT46:AV46"/>
    <mergeCell ref="AT47:AV47"/>
    <mergeCell ref="AT57:AV57"/>
    <mergeCell ref="AT58:AV58"/>
    <mergeCell ref="AT59:AV59"/>
    <mergeCell ref="AT48:AV48"/>
    <mergeCell ref="AT49:AV49"/>
    <mergeCell ref="AT50:AV50"/>
    <mergeCell ref="AT51:AV51"/>
    <mergeCell ref="AT52:AV52"/>
    <mergeCell ref="AT53:AV53"/>
    <mergeCell ref="AT54:AV54"/>
    <mergeCell ref="AT55:AV55"/>
    <mergeCell ref="AT56:AV56"/>
  </mergeCells>
  <conditionalFormatting sqref="J12:L59">
    <cfRule type="containsText" dxfId="36" priority="2" operator="containsText" text="Bajo">
      <formula>NOT(ISERROR(SEARCH("Bajo",J12)))</formula>
    </cfRule>
    <cfRule type="containsText" dxfId="35" priority="3" operator="containsText" text="Medio">
      <formula>NOT(ISERROR(SEARCH("Medio",J12)))</formula>
    </cfRule>
    <cfRule type="containsText" dxfId="34" priority="4" operator="containsText" text="Alto">
      <formula>NOT(ISERROR(SEARCH("Alto",J12)))</formula>
    </cfRule>
  </conditionalFormatting>
  <conditionalFormatting sqref="N12 N18 N24 N30 N36 N42 N48 N54">
    <cfRule type="cellIs" dxfId="33" priority="414" operator="equal">
      <formula>"Muy Baja"</formula>
    </cfRule>
    <cfRule type="cellIs" dxfId="32" priority="410" operator="equal">
      <formula>"Muy Alta"</formula>
    </cfRule>
    <cfRule type="cellIs" dxfId="31" priority="411" operator="equal">
      <formula>"Alta"</formula>
    </cfRule>
    <cfRule type="cellIs" dxfId="30" priority="412" operator="equal">
      <formula>"Media"</formula>
    </cfRule>
    <cfRule type="cellIs" dxfId="29" priority="413" operator="equal">
      <formula>"Baja"</formula>
    </cfRule>
  </conditionalFormatting>
  <conditionalFormatting sqref="Q12:Q59">
    <cfRule type="containsText" dxfId="28" priority="92" operator="containsText" text="❌">
      <formula>NOT(ISERROR(SEARCH("❌",Q12)))</formula>
    </cfRule>
  </conditionalFormatting>
  <conditionalFormatting sqref="R12 R18 R24 R30 R36 R42 R48 R54">
    <cfRule type="cellIs" dxfId="27" priority="409" operator="equal">
      <formula>"Leve"</formula>
    </cfRule>
    <cfRule type="cellIs" dxfId="26" priority="408" operator="equal">
      <formula>"Menor"</formula>
    </cfRule>
    <cfRule type="cellIs" dxfId="25" priority="407" operator="equal">
      <formula>"Moderado"</formula>
    </cfRule>
    <cfRule type="cellIs" dxfId="24" priority="406" operator="equal">
      <formula>"Mayor"</formula>
    </cfRule>
    <cfRule type="cellIs" dxfId="23" priority="405" operator="equal">
      <formula>"Catastrófico"</formula>
    </cfRule>
  </conditionalFormatting>
  <conditionalFormatting sqref="T12 T18 T24 T30 T36 T42 T48 T54">
    <cfRule type="cellIs" dxfId="22" priority="404" operator="equal">
      <formula>"Bajo"</formula>
    </cfRule>
    <cfRule type="cellIs" dxfId="21" priority="403" operator="equal">
      <formula>"Moderado"</formula>
    </cfRule>
    <cfRule type="cellIs" dxfId="20" priority="402" operator="equal">
      <formula>"Alto"</formula>
    </cfRule>
    <cfRule type="cellIs" dxfId="19" priority="401" operator="equal">
      <formula>"Extremo"</formula>
    </cfRule>
  </conditionalFormatting>
  <conditionalFormatting sqref="AF12:AF59">
    <cfRule type="cellIs" dxfId="18" priority="106" operator="equal">
      <formula>"Muy Baja"</formula>
    </cfRule>
    <cfRule type="cellIs" dxfId="17" priority="102" operator="equal">
      <formula>"Muy Alta"</formula>
    </cfRule>
    <cfRule type="cellIs" dxfId="16" priority="103" operator="equal">
      <formula>"Alta"</formula>
    </cfRule>
    <cfRule type="cellIs" dxfId="15" priority="104" operator="equal">
      <formula>"Media"</formula>
    </cfRule>
    <cfRule type="cellIs" dxfId="14" priority="105" operator="equal">
      <formula>"Baja"</formula>
    </cfRule>
  </conditionalFormatting>
  <conditionalFormatting sqref="AH12:AH59">
    <cfRule type="cellIs" dxfId="13" priority="97" operator="equal">
      <formula>"Catastrófico"</formula>
    </cfRule>
    <cfRule type="cellIs" dxfId="12" priority="101" operator="equal">
      <formula>"Leve"</formula>
    </cfRule>
    <cfRule type="cellIs" dxfId="11" priority="100" operator="equal">
      <formula>"Menor"</formula>
    </cfRule>
    <cfRule type="cellIs" dxfId="10" priority="99" operator="equal">
      <formula>"Moderado"</formula>
    </cfRule>
    <cfRule type="cellIs" dxfId="9" priority="98" operator="equal">
      <formula>"Mayor"</formula>
    </cfRule>
  </conditionalFormatting>
  <conditionalFormatting sqref="AJ12:AJ59">
    <cfRule type="cellIs" dxfId="8" priority="96" operator="equal">
      <formula>"Bajo"</formula>
    </cfRule>
    <cfRule type="cellIs" dxfId="7" priority="95" operator="equal">
      <formula>"Moderado"</formula>
    </cfRule>
    <cfRule type="cellIs" dxfId="6" priority="94" operator="equal">
      <formula>"Alto"</formula>
    </cfRule>
    <cfRule type="cellIs" dxfId="5" priority="93" operator="equal">
      <formula>"Extremo"</formula>
    </cfRule>
  </conditionalFormatting>
  <conditionalFormatting sqref="AL12:AL59">
    <cfRule type="containsText" dxfId="4" priority="1" operator="containsText" text="SI">
      <formula>NOT(ISERROR(SEARCH("SI",AL12)))</formula>
    </cfRule>
  </conditionalFormatting>
  <pageMargins left="0.7" right="0.7" top="0.75" bottom="0.75" header="0.3" footer="0.3"/>
  <pageSetup scale="10" orientation="portrait" r:id="rId1"/>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100-000000000000}">
          <x14:formula1>
            <xm:f>'Tabla Valoración controles'!$D$4:$D$6</xm:f>
          </x14:formula1>
          <xm:sqref>Y12:Y59</xm:sqref>
        </x14:dataValidation>
        <x14:dataValidation type="list" allowBlank="1" showInputMessage="1" showErrorMessage="1" xr:uid="{00000000-0002-0000-0100-000001000000}">
          <x14:formula1>
            <xm:f>'Tabla Valoración controles'!$D$7:$D$8</xm:f>
          </x14:formula1>
          <xm:sqref>Z12:Z59</xm:sqref>
        </x14:dataValidation>
        <x14:dataValidation type="list" allowBlank="1" showInputMessage="1" showErrorMessage="1" xr:uid="{00000000-0002-0000-0100-000002000000}">
          <x14:formula1>
            <xm:f>'Tabla Valoración controles'!$D$9:$D$10</xm:f>
          </x14:formula1>
          <xm:sqref>AB12:AB59</xm:sqref>
        </x14:dataValidation>
        <x14:dataValidation type="list" allowBlank="1" showInputMessage="1" showErrorMessage="1" xr:uid="{00000000-0002-0000-0100-000003000000}">
          <x14:formula1>
            <xm:f>'Tabla Valoración controles'!$D$11:$D$12</xm:f>
          </x14:formula1>
          <xm:sqref>AC12:AC59</xm:sqref>
        </x14:dataValidation>
        <x14:dataValidation type="list" allowBlank="1" showInputMessage="1" showErrorMessage="1" xr:uid="{00000000-0002-0000-0100-000005000000}">
          <x14:formula1>
            <xm:f>'Tabla Valoración controles'!$D$13:$D$14</xm:f>
          </x14:formula1>
          <xm:sqref>AD12:AD59</xm:sqref>
        </x14:dataValidation>
        <x14:dataValidation type="list" allowBlank="1" showInputMessage="1" showErrorMessage="1" xr:uid="{00000000-0002-0000-0100-000008000000}">
          <x14:formula1>
            <xm:f>'Opciones Tratamiento'!$B$2:$B$5</xm:f>
          </x14:formula1>
          <xm:sqref>AK12:AK59</xm:sqref>
        </x14:dataValidation>
        <x14:dataValidation type="list" allowBlank="1" showInputMessage="1" showErrorMessage="1" xr:uid="{00000000-0002-0000-0100-000009000000}">
          <x14:formula1>
            <xm:f>'Tabla Impacto'!$F$210:$F$221</xm:f>
          </x14:formula1>
          <xm:sqref>P12:P59</xm:sqref>
        </x14:dataValidation>
        <x14:dataValidation type="list" allowBlank="1" showInputMessage="1" showErrorMessage="1" xr:uid="{EBD0A365-F198-47F3-88E3-90ECD3FDD176}">
          <x14:formula1>
            <xm:f>Datos!$A$2:$A$19</xm:f>
          </x14:formula1>
          <xm:sqref>B12:B59</xm:sqref>
        </x14:dataValidation>
        <x14:dataValidation type="list" allowBlank="1" showInputMessage="1" showErrorMessage="1" xr:uid="{99798697-22A5-4813-9449-855EE09D2A9A}">
          <x14:formula1>
            <xm:f>Datos!$B$2:$B$10</xm:f>
          </x14:formula1>
          <xm:sqref>C12:C59</xm:sqref>
        </x14:dataValidation>
        <x14:dataValidation type="list" allowBlank="1" showInputMessage="1" showErrorMessage="1" xr:uid="{FB0B5B81-7C8B-4CA5-8C02-5982F59E44ED}">
          <x14:formula1>
            <xm:f>Datos!$C$2:$C$4</xm:f>
          </x14:formula1>
          <xm:sqref>J12:L59</xm:sqref>
        </x14:dataValidation>
        <x14:dataValidation type="list" allowBlank="1" showInputMessage="1" showErrorMessage="1" xr:uid="{42289178-5DAF-438D-98F5-8E07CEBB3258}">
          <x14:formula1>
            <xm:f>Datos!$G$2:$G$3</xm:f>
          </x14:formula1>
          <xm:sqref>AL12:AL59</xm:sqref>
        </x14:dataValidation>
        <x14:dataValidation type="list" allowBlank="1" showInputMessage="1" showErrorMessage="1" xr:uid="{0674D55F-7EEB-49BE-9639-C938D3D86B46}">
          <x14:formula1>
            <xm:f>Datos!$H$2:$H$3</xm:f>
          </x14:formula1>
          <xm:sqref>H12:H59</xm:sqref>
        </x14:dataValidation>
        <x14:dataValidation type="custom" allowBlank="1" showInputMessage="1" showErrorMessage="1" error="Recuerde que las acciones se generan bajo la medida de mitigar el riesgo" xr:uid="{00000000-0002-0000-0100-00000A000000}">
          <x14:formula1>
            <xm:f>IF(OR(AK12='Opciones Tratamiento'!$B$2,AK12='Opciones Tratamiento'!$B$3,AK12='Opciones Tratamiento'!$B$4),ISBLANK(AK12),ISTEXT(AK12))</xm:f>
          </x14:formula1>
          <xm:sqref>AM12:AM59</xm:sqref>
        </x14:dataValidation>
        <x14:dataValidation type="custom" allowBlank="1" showInputMessage="1" showErrorMessage="1" error="Recuerde que las acciones se generan bajo la medida de mitigar el riesgo" xr:uid="{00000000-0002-0000-0100-00000B000000}">
          <x14:formula1>
            <xm:f>IF(OR(AK12='Opciones Tratamiento'!$B$2,AK12='Opciones Tratamiento'!$B$3,AK12='Opciones Tratamiento'!$B$4),ISBLANK(AK12),ISTEXT(AK12))</xm:f>
          </x14:formula1>
          <xm:sqref>AN12:AN59</xm:sqref>
        </x14:dataValidation>
        <x14:dataValidation type="custom" allowBlank="1" showInputMessage="1" showErrorMessage="1" error="Recuerde que las acciones se generan bajo la medida de mitigar el riesgo" xr:uid="{00000000-0002-0000-0100-00000C000000}">
          <x14:formula1>
            <xm:f>IF(OR(AK12='Opciones Tratamiento'!$B$2,AK12='Opciones Tratamiento'!$B$3,AK12='Opciones Tratamiento'!$B$4),ISBLANK(AK12),ISTEXT(AK12))</xm:f>
          </x14:formula1>
          <xm:sqref>AO12:AO59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3"/>
  <sheetViews>
    <sheetView view="pageBreakPreview" topLeftCell="C29" zoomScale="110" zoomScaleNormal="110" zoomScaleSheetLayoutView="110" workbookViewId="0">
      <selection activeCell="F29" sqref="F29:H29"/>
    </sheetView>
  </sheetViews>
  <sheetFormatPr baseColWidth="10" defaultColWidth="11.44140625" defaultRowHeight="13.2"/>
  <cols>
    <col min="1" max="1" width="2.88671875" style="161" customWidth="1"/>
    <col min="2" max="2" width="39.109375" style="161" customWidth="1"/>
    <col min="3" max="3" width="6.109375" style="161" customWidth="1"/>
    <col min="4" max="4" width="24.6640625" style="161" customWidth="1"/>
    <col min="5" max="5" width="16" style="161" customWidth="1"/>
    <col min="6" max="6" width="24.6640625" style="161" customWidth="1"/>
    <col min="7" max="7" width="27.6640625" style="161" customWidth="1"/>
    <col min="8" max="9" width="24.6640625" style="161" customWidth="1"/>
    <col min="10" max="16384" width="11.44140625" style="161"/>
  </cols>
  <sheetData>
    <row r="1" spans="1:9" s="1" customFormat="1" ht="23.25" customHeight="1">
      <c r="A1" s="268"/>
      <c r="B1" s="268"/>
      <c r="C1" s="269" t="s">
        <v>0</v>
      </c>
      <c r="D1" s="269"/>
      <c r="E1" s="269"/>
      <c r="F1" s="269"/>
      <c r="G1" s="269"/>
      <c r="H1" s="269"/>
      <c r="I1" s="267"/>
    </row>
    <row r="2" spans="1:9" s="1" customFormat="1" ht="23.25" customHeight="1">
      <c r="A2" s="268"/>
      <c r="B2" s="268"/>
      <c r="C2" s="319" t="s">
        <v>1</v>
      </c>
      <c r="D2" s="319"/>
      <c r="E2" s="319"/>
      <c r="F2" s="319"/>
      <c r="G2" s="319"/>
      <c r="H2" s="319"/>
      <c r="I2" s="267"/>
    </row>
    <row r="3" spans="1:9" s="1" customFormat="1" ht="23.25" customHeight="1">
      <c r="A3" s="268"/>
      <c r="B3" s="268"/>
      <c r="C3" s="320" t="s">
        <v>2</v>
      </c>
      <c r="D3" s="321"/>
      <c r="E3" s="321"/>
      <c r="F3" s="321"/>
      <c r="G3" s="321"/>
      <c r="H3" s="322"/>
      <c r="I3" s="267"/>
    </row>
    <row r="4" spans="1:9" ht="3.75" customHeight="1"/>
    <row r="5" spans="1:9" ht="16.5" customHeight="1" thickBot="1"/>
    <row r="6" spans="1:9">
      <c r="B6" s="325" t="s">
        <v>91</v>
      </c>
      <c r="C6" s="326"/>
      <c r="D6" s="326"/>
      <c r="E6" s="326"/>
      <c r="F6" s="326"/>
      <c r="G6" s="326"/>
      <c r="H6" s="326"/>
      <c r="I6" s="327"/>
    </row>
    <row r="7" spans="1:9" ht="81" customHeight="1">
      <c r="B7" s="336" t="s">
        <v>92</v>
      </c>
      <c r="C7" s="337"/>
      <c r="D7" s="337"/>
      <c r="E7" s="337"/>
      <c r="F7" s="337"/>
      <c r="G7" s="337"/>
      <c r="H7" s="337"/>
      <c r="I7" s="338"/>
    </row>
    <row r="8" spans="1:9" ht="81" customHeight="1">
      <c r="B8" s="339"/>
      <c r="C8" s="340"/>
      <c r="D8" s="340"/>
      <c r="E8" s="340"/>
      <c r="F8" s="340"/>
      <c r="G8" s="340"/>
      <c r="H8" s="340"/>
      <c r="I8" s="341"/>
    </row>
    <row r="9" spans="1:9" ht="23.25" customHeight="1">
      <c r="B9" s="342" t="s">
        <v>93</v>
      </c>
      <c r="C9" s="343"/>
      <c r="D9" s="344"/>
      <c r="E9" s="344"/>
      <c r="F9" s="344"/>
      <c r="G9" s="344"/>
      <c r="H9" s="344"/>
      <c r="I9" s="345"/>
    </row>
    <row r="10" spans="1:9" ht="97.5" customHeight="1">
      <c r="B10" s="350" t="s">
        <v>94</v>
      </c>
      <c r="C10" s="351"/>
      <c r="D10" s="351"/>
      <c r="E10" s="351"/>
      <c r="F10" s="351"/>
      <c r="G10" s="351"/>
      <c r="H10" s="351"/>
      <c r="I10" s="352"/>
    </row>
    <row r="11" spans="1:9">
      <c r="B11" s="162"/>
      <c r="C11" s="163"/>
      <c r="D11" s="164"/>
      <c r="E11" s="164"/>
      <c r="F11" s="164"/>
      <c r="G11" s="164"/>
      <c r="H11" s="164"/>
      <c r="I11" s="165"/>
    </row>
    <row r="12" spans="1:9" ht="16.5" customHeight="1">
      <c r="B12" s="346" t="s">
        <v>95</v>
      </c>
      <c r="C12" s="347"/>
      <c r="D12" s="347"/>
      <c r="E12" s="347"/>
      <c r="F12" s="347"/>
      <c r="G12" s="347"/>
      <c r="H12" s="347"/>
      <c r="I12" s="348"/>
    </row>
    <row r="13" spans="1:9" ht="44.25" customHeight="1">
      <c r="B13" s="346"/>
      <c r="C13" s="347"/>
      <c r="D13" s="347"/>
      <c r="E13" s="347"/>
      <c r="F13" s="347"/>
      <c r="G13" s="347"/>
      <c r="H13" s="347"/>
      <c r="I13" s="348"/>
    </row>
    <row r="14" spans="1:9" ht="13.8" thickBot="1">
      <c r="B14" s="152"/>
      <c r="C14" s="153"/>
      <c r="D14" s="153"/>
      <c r="E14" s="154"/>
      <c r="F14" s="155"/>
      <c r="G14" s="155"/>
      <c r="H14" s="156"/>
      <c r="I14" s="157"/>
    </row>
    <row r="15" spans="1:9" ht="14.25" customHeight="1" thickTop="1" thickBot="1">
      <c r="B15" s="152"/>
      <c r="C15" s="328" t="s">
        <v>96</v>
      </c>
      <c r="D15" s="329"/>
      <c r="E15" s="329"/>
      <c r="F15" s="329"/>
      <c r="G15" s="329"/>
      <c r="H15" s="330"/>
      <c r="I15" s="157"/>
    </row>
    <row r="16" spans="1:9" ht="15.75" customHeight="1" thickTop="1">
      <c r="B16" s="152"/>
      <c r="C16" s="170" t="s">
        <v>97</v>
      </c>
      <c r="D16" s="349" t="s">
        <v>98</v>
      </c>
      <c r="E16" s="349"/>
      <c r="F16" s="353" t="s">
        <v>99</v>
      </c>
      <c r="G16" s="353"/>
      <c r="H16" s="354"/>
      <c r="I16" s="157"/>
    </row>
    <row r="17" spans="2:9" ht="35.25" customHeight="1">
      <c r="B17" s="152"/>
      <c r="C17" s="166">
        <v>1</v>
      </c>
      <c r="D17" s="317" t="s">
        <v>100</v>
      </c>
      <c r="E17" s="317"/>
      <c r="F17" s="312" t="s">
        <v>101</v>
      </c>
      <c r="G17" s="312"/>
      <c r="H17" s="313"/>
      <c r="I17" s="157"/>
    </row>
    <row r="18" spans="2:9" ht="31.5" customHeight="1">
      <c r="B18" s="152"/>
      <c r="C18" s="166">
        <v>2</v>
      </c>
      <c r="D18" s="317" t="s">
        <v>102</v>
      </c>
      <c r="E18" s="317"/>
      <c r="F18" s="310" t="s">
        <v>103</v>
      </c>
      <c r="G18" s="310"/>
      <c r="H18" s="311"/>
      <c r="I18" s="157"/>
    </row>
    <row r="19" spans="2:9" ht="33.75" customHeight="1">
      <c r="B19" s="152"/>
      <c r="C19" s="166">
        <v>3</v>
      </c>
      <c r="D19" s="317" t="s">
        <v>104</v>
      </c>
      <c r="E19" s="317"/>
      <c r="F19" s="310" t="s">
        <v>105</v>
      </c>
      <c r="G19" s="310"/>
      <c r="H19" s="311"/>
      <c r="I19" s="157"/>
    </row>
    <row r="20" spans="2:9">
      <c r="B20" s="152"/>
      <c r="C20" s="305" t="s">
        <v>106</v>
      </c>
      <c r="D20" s="306"/>
      <c r="E20" s="306"/>
      <c r="F20" s="306"/>
      <c r="G20" s="306"/>
      <c r="H20" s="307"/>
      <c r="I20" s="157"/>
    </row>
    <row r="21" spans="2:9" ht="18" customHeight="1">
      <c r="B21" s="152"/>
      <c r="C21" s="166">
        <v>4</v>
      </c>
      <c r="D21" s="317" t="s">
        <v>107</v>
      </c>
      <c r="E21" s="317"/>
      <c r="F21" s="310" t="s">
        <v>108</v>
      </c>
      <c r="G21" s="310"/>
      <c r="H21" s="311"/>
      <c r="I21" s="157"/>
    </row>
    <row r="22" spans="2:9" ht="30.75" customHeight="1">
      <c r="B22" s="152"/>
      <c r="C22" s="166">
        <v>5</v>
      </c>
      <c r="D22" s="317" t="s">
        <v>15</v>
      </c>
      <c r="E22" s="317"/>
      <c r="F22" s="312" t="s">
        <v>109</v>
      </c>
      <c r="G22" s="312"/>
      <c r="H22" s="313"/>
      <c r="I22" s="157"/>
    </row>
    <row r="23" spans="2:9" ht="45.75" customHeight="1">
      <c r="B23" s="152"/>
      <c r="C23" s="166">
        <v>6</v>
      </c>
      <c r="D23" s="317" t="s">
        <v>16</v>
      </c>
      <c r="E23" s="317"/>
      <c r="F23" s="312" t="s">
        <v>110</v>
      </c>
      <c r="G23" s="312"/>
      <c r="H23" s="313"/>
      <c r="I23" s="157"/>
    </row>
    <row r="24" spans="2:9" ht="49.5" customHeight="1">
      <c r="B24" s="152"/>
      <c r="C24" s="166">
        <v>7</v>
      </c>
      <c r="D24" s="317" t="s">
        <v>17</v>
      </c>
      <c r="E24" s="317"/>
      <c r="F24" s="310" t="s">
        <v>111</v>
      </c>
      <c r="G24" s="310"/>
      <c r="H24" s="311"/>
      <c r="I24" s="157"/>
    </row>
    <row r="25" spans="2:9" ht="27.75" customHeight="1">
      <c r="B25" s="152"/>
      <c r="C25" s="166">
        <v>8</v>
      </c>
      <c r="D25" s="317" t="s">
        <v>18</v>
      </c>
      <c r="E25" s="317"/>
      <c r="F25" s="312" t="s">
        <v>112</v>
      </c>
      <c r="G25" s="312"/>
      <c r="H25" s="313"/>
      <c r="I25" s="157"/>
    </row>
    <row r="26" spans="2:9" ht="42" customHeight="1">
      <c r="B26" s="152"/>
      <c r="C26" s="166">
        <v>9</v>
      </c>
      <c r="D26" s="317" t="s">
        <v>113</v>
      </c>
      <c r="E26" s="317"/>
      <c r="F26" s="312" t="s">
        <v>114</v>
      </c>
      <c r="G26" s="312"/>
      <c r="H26" s="313"/>
      <c r="I26" s="157"/>
    </row>
    <row r="27" spans="2:9" ht="65.25" customHeight="1">
      <c r="B27" s="152"/>
      <c r="C27" s="166">
        <v>10</v>
      </c>
      <c r="D27" s="317" t="s">
        <v>115</v>
      </c>
      <c r="E27" s="317"/>
      <c r="F27" s="310" t="s">
        <v>116</v>
      </c>
      <c r="G27" s="310"/>
      <c r="H27" s="311"/>
      <c r="I27" s="157"/>
    </row>
    <row r="28" spans="2:9" ht="56.25" customHeight="1">
      <c r="B28" s="152"/>
      <c r="C28" s="166">
        <v>11</v>
      </c>
      <c r="D28" s="318" t="s">
        <v>21</v>
      </c>
      <c r="E28" s="318"/>
      <c r="F28" s="310" t="s">
        <v>117</v>
      </c>
      <c r="G28" s="310"/>
      <c r="H28" s="311"/>
      <c r="I28" s="157"/>
    </row>
    <row r="29" spans="2:9" ht="72" customHeight="1">
      <c r="B29" s="152"/>
      <c r="C29" s="166">
        <v>12</v>
      </c>
      <c r="D29" s="318" t="s">
        <v>22</v>
      </c>
      <c r="E29" s="318"/>
      <c r="F29" s="310" t="s">
        <v>118</v>
      </c>
      <c r="G29" s="310"/>
      <c r="H29" s="311"/>
      <c r="I29" s="157"/>
    </row>
    <row r="30" spans="2:9">
      <c r="B30" s="152"/>
      <c r="C30" s="305" t="s">
        <v>119</v>
      </c>
      <c r="D30" s="306"/>
      <c r="E30" s="306"/>
      <c r="F30" s="306"/>
      <c r="G30" s="306"/>
      <c r="H30" s="307"/>
      <c r="I30" s="157"/>
    </row>
    <row r="31" spans="2:9" ht="64.5" customHeight="1">
      <c r="B31" s="152"/>
      <c r="C31" s="167">
        <v>13</v>
      </c>
      <c r="D31" s="308" t="s">
        <v>23</v>
      </c>
      <c r="E31" s="309"/>
      <c r="F31" s="310" t="s">
        <v>120</v>
      </c>
      <c r="G31" s="310"/>
      <c r="H31" s="311"/>
      <c r="I31" s="157"/>
    </row>
    <row r="32" spans="2:9" ht="52.5" customHeight="1">
      <c r="B32" s="152"/>
      <c r="C32" s="167">
        <v>14</v>
      </c>
      <c r="D32" s="308" t="s">
        <v>24</v>
      </c>
      <c r="E32" s="309"/>
      <c r="F32" s="310" t="s">
        <v>121</v>
      </c>
      <c r="G32" s="310"/>
      <c r="H32" s="311"/>
      <c r="I32" s="157"/>
    </row>
    <row r="33" spans="2:9" ht="72.75" customHeight="1">
      <c r="B33" s="152"/>
      <c r="C33" s="167">
        <v>15</v>
      </c>
      <c r="D33" s="308" t="s">
        <v>25</v>
      </c>
      <c r="E33" s="309"/>
      <c r="F33" s="310" t="s">
        <v>122</v>
      </c>
      <c r="G33" s="310"/>
      <c r="H33" s="311"/>
      <c r="I33" s="157"/>
    </row>
    <row r="34" spans="2:9">
      <c r="B34" s="152"/>
      <c r="C34" s="305" t="s">
        <v>123</v>
      </c>
      <c r="D34" s="306"/>
      <c r="E34" s="306"/>
      <c r="F34" s="306"/>
      <c r="G34" s="306"/>
      <c r="H34" s="307"/>
      <c r="I34" s="157"/>
    </row>
    <row r="35" spans="2:9" ht="63" customHeight="1">
      <c r="B35" s="152"/>
      <c r="C35" s="167">
        <v>16</v>
      </c>
      <c r="D35" s="318" t="s">
        <v>124</v>
      </c>
      <c r="E35" s="318"/>
      <c r="F35" s="310" t="s">
        <v>125</v>
      </c>
      <c r="G35" s="310"/>
      <c r="H35" s="311"/>
      <c r="I35" s="157"/>
    </row>
    <row r="36" spans="2:9" ht="52.5" customHeight="1">
      <c r="B36" s="152"/>
      <c r="C36" s="167">
        <v>17</v>
      </c>
      <c r="D36" s="318" t="s">
        <v>27</v>
      </c>
      <c r="E36" s="318"/>
      <c r="F36" s="310" t="s">
        <v>126</v>
      </c>
      <c r="G36" s="310"/>
      <c r="H36" s="311"/>
      <c r="I36" s="157"/>
    </row>
    <row r="37" spans="2:9" ht="52.5" customHeight="1">
      <c r="B37" s="152"/>
      <c r="C37" s="167">
        <v>18</v>
      </c>
      <c r="D37" s="318" t="s">
        <v>28</v>
      </c>
      <c r="E37" s="318"/>
      <c r="F37" s="310" t="s">
        <v>127</v>
      </c>
      <c r="G37" s="310"/>
      <c r="H37" s="311"/>
      <c r="I37" s="157"/>
    </row>
    <row r="38" spans="2:9" ht="19.5" customHeight="1">
      <c r="B38" s="152"/>
      <c r="C38" s="167">
        <v>19</v>
      </c>
      <c r="D38" s="318" t="s">
        <v>29</v>
      </c>
      <c r="E38" s="318"/>
      <c r="F38" s="310" t="s">
        <v>128</v>
      </c>
      <c r="G38" s="310"/>
      <c r="H38" s="311"/>
      <c r="I38" s="157"/>
    </row>
    <row r="39" spans="2:9" ht="25.5" customHeight="1">
      <c r="B39" s="152"/>
      <c r="C39" s="167">
        <v>20</v>
      </c>
      <c r="D39" s="318" t="s">
        <v>129</v>
      </c>
      <c r="E39" s="318"/>
      <c r="F39" s="310" t="s">
        <v>130</v>
      </c>
      <c r="G39" s="310"/>
      <c r="H39" s="311"/>
      <c r="I39" s="157"/>
    </row>
    <row r="40" spans="2:9" ht="25.5" customHeight="1">
      <c r="B40" s="152"/>
      <c r="C40" s="167">
        <v>21</v>
      </c>
      <c r="D40" s="318" t="s">
        <v>28</v>
      </c>
      <c r="E40" s="318"/>
      <c r="F40" s="310" t="s">
        <v>131</v>
      </c>
      <c r="G40" s="310"/>
      <c r="H40" s="311"/>
      <c r="I40" s="157"/>
    </row>
    <row r="41" spans="2:9" ht="34.5" customHeight="1">
      <c r="B41" s="152"/>
      <c r="C41" s="167">
        <v>22</v>
      </c>
      <c r="D41" s="318" t="s">
        <v>132</v>
      </c>
      <c r="E41" s="318"/>
      <c r="F41" s="312" t="s">
        <v>133</v>
      </c>
      <c r="G41" s="312"/>
      <c r="H41" s="313"/>
      <c r="I41" s="157"/>
    </row>
    <row r="42" spans="2:9">
      <c r="B42" s="152"/>
      <c r="C42" s="305" t="s">
        <v>134</v>
      </c>
      <c r="D42" s="306"/>
      <c r="E42" s="306"/>
      <c r="F42" s="306"/>
      <c r="G42" s="306"/>
      <c r="H42" s="307"/>
      <c r="I42" s="157"/>
    </row>
    <row r="43" spans="2:9">
      <c r="B43" s="152"/>
      <c r="C43" s="167">
        <v>23</v>
      </c>
      <c r="D43" s="308" t="s">
        <v>135</v>
      </c>
      <c r="E43" s="309"/>
      <c r="F43" s="312" t="s">
        <v>136</v>
      </c>
      <c r="G43" s="312"/>
      <c r="H43" s="313"/>
      <c r="I43" s="157"/>
    </row>
    <row r="44" spans="2:9">
      <c r="B44" s="152"/>
      <c r="C44" s="167">
        <v>24</v>
      </c>
      <c r="D44" s="308" t="s">
        <v>137</v>
      </c>
      <c r="E44" s="309"/>
      <c r="F44" s="312" t="s">
        <v>138</v>
      </c>
      <c r="G44" s="312"/>
      <c r="H44" s="313"/>
      <c r="I44" s="157"/>
    </row>
    <row r="45" spans="2:9" ht="60" customHeight="1">
      <c r="B45" s="152"/>
      <c r="C45" s="167">
        <v>25</v>
      </c>
      <c r="D45" s="334" t="s">
        <v>35</v>
      </c>
      <c r="E45" s="335"/>
      <c r="F45" s="310" t="s">
        <v>139</v>
      </c>
      <c r="G45" s="310"/>
      <c r="H45" s="311"/>
      <c r="I45" s="157"/>
    </row>
    <row r="46" spans="2:9">
      <c r="B46" s="152"/>
      <c r="C46" s="167">
        <v>26</v>
      </c>
      <c r="D46" s="334" t="s">
        <v>140</v>
      </c>
      <c r="E46" s="335"/>
      <c r="F46" s="310" t="s">
        <v>141</v>
      </c>
      <c r="G46" s="310"/>
      <c r="H46" s="311"/>
      <c r="I46" s="157"/>
    </row>
    <row r="47" spans="2:9">
      <c r="B47" s="152"/>
      <c r="C47" s="314" t="s">
        <v>142</v>
      </c>
      <c r="D47" s="315"/>
      <c r="E47" s="315"/>
      <c r="F47" s="315"/>
      <c r="G47" s="315"/>
      <c r="H47" s="316"/>
      <c r="I47" s="157"/>
    </row>
    <row r="48" spans="2:9" ht="129.75" customHeight="1">
      <c r="B48" s="152"/>
      <c r="C48" s="167">
        <v>27</v>
      </c>
      <c r="D48" s="308" t="s">
        <v>54</v>
      </c>
      <c r="E48" s="309"/>
      <c r="F48" s="312" t="s">
        <v>143</v>
      </c>
      <c r="G48" s="312"/>
      <c r="H48" s="313"/>
      <c r="I48" s="157"/>
    </row>
    <row r="49" spans="2:9" ht="126" customHeight="1">
      <c r="B49" s="152"/>
      <c r="C49" s="167">
        <v>28</v>
      </c>
      <c r="D49" s="308" t="s">
        <v>55</v>
      </c>
      <c r="E49" s="309"/>
      <c r="F49" s="312" t="s">
        <v>144</v>
      </c>
      <c r="G49" s="312"/>
      <c r="H49" s="313"/>
      <c r="I49" s="157"/>
    </row>
    <row r="50" spans="2:9" ht="85.5" customHeight="1">
      <c r="B50" s="152"/>
      <c r="C50" s="167">
        <v>29</v>
      </c>
      <c r="D50" s="308" t="s">
        <v>145</v>
      </c>
      <c r="E50" s="309"/>
      <c r="F50" s="312" t="s">
        <v>146</v>
      </c>
      <c r="G50" s="312"/>
      <c r="H50" s="313"/>
      <c r="I50" s="157"/>
    </row>
    <row r="51" spans="2:9" ht="82.5" customHeight="1">
      <c r="B51" s="152"/>
      <c r="C51" s="167">
        <v>30</v>
      </c>
      <c r="D51" s="308" t="s">
        <v>147</v>
      </c>
      <c r="E51" s="309"/>
      <c r="F51" s="312" t="s">
        <v>148</v>
      </c>
      <c r="G51" s="312"/>
      <c r="H51" s="313"/>
      <c r="I51" s="157"/>
    </row>
    <row r="52" spans="2:9" ht="104.25" customHeight="1">
      <c r="B52" s="152"/>
      <c r="C52" s="167">
        <v>31</v>
      </c>
      <c r="D52" s="308" t="s">
        <v>149</v>
      </c>
      <c r="E52" s="309"/>
      <c r="F52" s="312" t="s">
        <v>150</v>
      </c>
      <c r="G52" s="312"/>
      <c r="H52" s="313"/>
      <c r="I52" s="157"/>
    </row>
    <row r="53" spans="2:9" ht="109.5" customHeight="1">
      <c r="B53" s="152"/>
      <c r="C53" s="167">
        <v>32</v>
      </c>
      <c r="D53" s="308" t="s">
        <v>59</v>
      </c>
      <c r="E53" s="309"/>
      <c r="F53" s="312" t="s">
        <v>151</v>
      </c>
      <c r="G53" s="312"/>
      <c r="H53" s="313"/>
      <c r="I53" s="157"/>
    </row>
    <row r="54" spans="2:9" ht="30" customHeight="1">
      <c r="B54" s="152"/>
      <c r="C54" s="305" t="s">
        <v>11</v>
      </c>
      <c r="D54" s="306"/>
      <c r="E54" s="306"/>
      <c r="F54" s="306"/>
      <c r="G54" s="306"/>
      <c r="H54" s="307"/>
      <c r="I54" s="157"/>
    </row>
    <row r="55" spans="2:9" ht="45.75" customHeight="1">
      <c r="B55" s="152"/>
      <c r="C55" s="167">
        <v>33</v>
      </c>
      <c r="D55" s="308" t="s">
        <v>38</v>
      </c>
      <c r="E55" s="309"/>
      <c r="F55" s="312" t="s">
        <v>152</v>
      </c>
      <c r="G55" s="312"/>
      <c r="H55" s="313"/>
      <c r="I55" s="157"/>
    </row>
    <row r="56" spans="2:9" ht="53.25" customHeight="1">
      <c r="B56" s="152"/>
      <c r="C56" s="167">
        <v>34</v>
      </c>
      <c r="D56" s="308" t="s">
        <v>153</v>
      </c>
      <c r="E56" s="309"/>
      <c r="F56" s="312" t="s">
        <v>154</v>
      </c>
      <c r="G56" s="312"/>
      <c r="H56" s="313"/>
      <c r="I56" s="157"/>
    </row>
    <row r="57" spans="2:9" ht="55.5" customHeight="1">
      <c r="B57" s="152"/>
      <c r="C57" s="167">
        <v>35</v>
      </c>
      <c r="D57" s="308" t="s">
        <v>28</v>
      </c>
      <c r="E57" s="309"/>
      <c r="F57" s="312" t="s">
        <v>155</v>
      </c>
      <c r="G57" s="312"/>
      <c r="H57" s="313"/>
      <c r="I57" s="157"/>
    </row>
    <row r="58" spans="2:9" ht="30" customHeight="1">
      <c r="B58" s="152"/>
      <c r="C58" s="167">
        <v>36</v>
      </c>
      <c r="D58" s="308" t="s">
        <v>156</v>
      </c>
      <c r="E58" s="309"/>
      <c r="F58" s="312" t="s">
        <v>157</v>
      </c>
      <c r="G58" s="312"/>
      <c r="H58" s="313"/>
      <c r="I58" s="157"/>
    </row>
    <row r="59" spans="2:9" ht="30" customHeight="1">
      <c r="B59" s="152"/>
      <c r="C59" s="167">
        <v>37</v>
      </c>
      <c r="D59" s="308" t="s">
        <v>28</v>
      </c>
      <c r="E59" s="309"/>
      <c r="F59" s="312" t="s">
        <v>158</v>
      </c>
      <c r="G59" s="312"/>
      <c r="H59" s="313"/>
      <c r="I59" s="157"/>
    </row>
    <row r="60" spans="2:9" ht="30" customHeight="1">
      <c r="B60" s="152"/>
      <c r="C60" s="167">
        <v>38</v>
      </c>
      <c r="D60" s="308" t="s">
        <v>41</v>
      </c>
      <c r="E60" s="309"/>
      <c r="F60" s="312" t="s">
        <v>159</v>
      </c>
      <c r="G60" s="312"/>
      <c r="H60" s="313"/>
      <c r="I60" s="157"/>
    </row>
    <row r="61" spans="2:9" ht="30" customHeight="1">
      <c r="B61" s="152"/>
      <c r="C61" s="167">
        <v>39</v>
      </c>
      <c r="D61" s="308" t="s">
        <v>160</v>
      </c>
      <c r="E61" s="309"/>
      <c r="F61" s="312" t="s">
        <v>158</v>
      </c>
      <c r="G61" s="312"/>
      <c r="H61" s="313"/>
      <c r="I61" s="157"/>
    </row>
    <row r="62" spans="2:9" ht="57" customHeight="1">
      <c r="B62" s="152"/>
      <c r="C62" s="167">
        <v>40</v>
      </c>
      <c r="D62" s="308" t="s">
        <v>42</v>
      </c>
      <c r="E62" s="309"/>
      <c r="F62" s="312" t="s">
        <v>161</v>
      </c>
      <c r="G62" s="312"/>
      <c r="H62" s="313"/>
      <c r="I62" s="157"/>
    </row>
    <row r="63" spans="2:9" ht="67.5" customHeight="1">
      <c r="B63" s="152"/>
      <c r="C63" s="167">
        <v>41</v>
      </c>
      <c r="D63" s="308" t="s">
        <v>162</v>
      </c>
      <c r="E63" s="309"/>
      <c r="F63" s="310" t="s">
        <v>163</v>
      </c>
      <c r="G63" s="310"/>
      <c r="H63" s="311"/>
      <c r="I63" s="157"/>
    </row>
    <row r="64" spans="2:9" ht="30" customHeight="1">
      <c r="B64" s="152"/>
      <c r="C64" s="305" t="s">
        <v>164</v>
      </c>
      <c r="D64" s="306"/>
      <c r="E64" s="306"/>
      <c r="F64" s="306"/>
      <c r="G64" s="306"/>
      <c r="H64" s="307"/>
      <c r="I64" s="157"/>
    </row>
    <row r="65" spans="2:9" ht="81.75" customHeight="1">
      <c r="B65" s="152"/>
      <c r="C65" s="167">
        <v>42</v>
      </c>
      <c r="D65" s="308" t="s">
        <v>165</v>
      </c>
      <c r="E65" s="309"/>
      <c r="F65" s="312" t="s">
        <v>166</v>
      </c>
      <c r="G65" s="312"/>
      <c r="H65" s="313"/>
      <c r="I65" s="157"/>
    </row>
    <row r="66" spans="2:9" ht="30" customHeight="1">
      <c r="B66" s="152"/>
      <c r="C66" s="167">
        <v>43</v>
      </c>
      <c r="D66" s="308" t="s">
        <v>45</v>
      </c>
      <c r="E66" s="309"/>
      <c r="F66" s="310" t="s">
        <v>167</v>
      </c>
      <c r="G66" s="310"/>
      <c r="H66" s="311"/>
      <c r="I66" s="157"/>
    </row>
    <row r="67" spans="2:9" ht="30" customHeight="1">
      <c r="B67" s="152"/>
      <c r="C67" s="167">
        <v>44</v>
      </c>
      <c r="D67" s="308" t="s">
        <v>168</v>
      </c>
      <c r="E67" s="309"/>
      <c r="F67" s="312" t="s">
        <v>169</v>
      </c>
      <c r="G67" s="312"/>
      <c r="H67" s="313"/>
      <c r="I67" s="157"/>
    </row>
    <row r="68" spans="2:9" ht="30" customHeight="1">
      <c r="B68" s="152"/>
      <c r="C68" s="305" t="s">
        <v>164</v>
      </c>
      <c r="D68" s="306"/>
      <c r="E68" s="306"/>
      <c r="F68" s="306"/>
      <c r="G68" s="306"/>
      <c r="H68" s="307"/>
      <c r="I68" s="157"/>
    </row>
    <row r="69" spans="2:9" ht="30" customHeight="1">
      <c r="B69" s="152"/>
      <c r="C69" s="167">
        <v>45</v>
      </c>
      <c r="D69" s="308" t="s">
        <v>170</v>
      </c>
      <c r="E69" s="309"/>
      <c r="F69" s="312" t="s">
        <v>171</v>
      </c>
      <c r="G69" s="312"/>
      <c r="H69" s="313"/>
      <c r="I69" s="157"/>
    </row>
    <row r="70" spans="2:9" ht="30" customHeight="1">
      <c r="B70" s="152"/>
      <c r="C70" s="167">
        <v>46</v>
      </c>
      <c r="D70" s="308" t="s">
        <v>48</v>
      </c>
      <c r="E70" s="309"/>
      <c r="F70" s="312" t="s">
        <v>172</v>
      </c>
      <c r="G70" s="312"/>
      <c r="H70" s="313"/>
      <c r="I70" s="157"/>
    </row>
    <row r="71" spans="2:9" ht="30" customHeight="1">
      <c r="B71" s="152"/>
      <c r="C71" s="167">
        <v>47</v>
      </c>
      <c r="D71" s="308" t="s">
        <v>173</v>
      </c>
      <c r="E71" s="309"/>
      <c r="F71" s="310" t="s">
        <v>174</v>
      </c>
      <c r="G71" s="310"/>
      <c r="H71" s="311"/>
      <c r="I71" s="157"/>
    </row>
    <row r="72" spans="2:9" ht="30" customHeight="1">
      <c r="B72" s="152"/>
      <c r="C72" s="167">
        <v>48</v>
      </c>
      <c r="D72" s="308" t="s">
        <v>175</v>
      </c>
      <c r="E72" s="309"/>
      <c r="F72" s="310" t="s">
        <v>176</v>
      </c>
      <c r="G72" s="310"/>
      <c r="H72" s="311"/>
      <c r="I72" s="157"/>
    </row>
    <row r="73" spans="2:9" ht="30" customHeight="1">
      <c r="B73" s="152"/>
      <c r="C73" s="167">
        <v>49</v>
      </c>
      <c r="D73" s="308" t="s">
        <v>177</v>
      </c>
      <c r="E73" s="309"/>
      <c r="F73" s="310" t="s">
        <v>178</v>
      </c>
      <c r="G73" s="310"/>
      <c r="H73" s="311"/>
      <c r="I73" s="157"/>
    </row>
    <row r="74" spans="2:9" ht="48.75" customHeight="1" thickBot="1">
      <c r="B74" s="152"/>
      <c r="C74" s="167">
        <v>50</v>
      </c>
      <c r="D74" s="355" t="s">
        <v>179</v>
      </c>
      <c r="E74" s="355"/>
      <c r="F74" s="323" t="s">
        <v>180</v>
      </c>
      <c r="G74" s="323"/>
      <c r="H74" s="324"/>
      <c r="I74" s="157"/>
    </row>
    <row r="75" spans="2:9" ht="13.8" thickTop="1">
      <c r="B75" s="152"/>
      <c r="C75" s="153"/>
      <c r="D75" s="168"/>
      <c r="E75" s="168"/>
      <c r="F75" s="169"/>
      <c r="G75" s="169"/>
      <c r="H75" s="153"/>
      <c r="I75" s="157"/>
    </row>
    <row r="76" spans="2:9">
      <c r="B76" s="331" t="s">
        <v>181</v>
      </c>
      <c r="C76" s="332"/>
      <c r="D76" s="332"/>
      <c r="E76" s="332"/>
      <c r="F76" s="332"/>
      <c r="G76" s="332"/>
      <c r="H76" s="332"/>
      <c r="I76" s="333"/>
    </row>
    <row r="77" spans="2:9" ht="39" customHeight="1">
      <c r="B77" s="331" t="s">
        <v>182</v>
      </c>
      <c r="C77" s="332"/>
      <c r="D77" s="332"/>
      <c r="E77" s="332"/>
      <c r="F77" s="332"/>
      <c r="G77" s="332"/>
      <c r="H77" s="332"/>
      <c r="I77" s="333"/>
    </row>
    <row r="78" spans="2:9" ht="39" customHeight="1">
      <c r="B78" s="331" t="s">
        <v>183</v>
      </c>
      <c r="C78" s="332"/>
      <c r="D78" s="332"/>
      <c r="E78" s="332"/>
      <c r="F78" s="332"/>
      <c r="G78" s="332"/>
      <c r="H78" s="332"/>
      <c r="I78" s="333"/>
    </row>
    <row r="79" spans="2:9" ht="34.5" customHeight="1">
      <c r="B79" s="331" t="s">
        <v>184</v>
      </c>
      <c r="C79" s="332"/>
      <c r="D79" s="332"/>
      <c r="E79" s="332"/>
      <c r="F79" s="332"/>
      <c r="G79" s="332"/>
      <c r="H79" s="332"/>
      <c r="I79" s="333"/>
    </row>
    <row r="80" spans="2:9" ht="20.25" customHeight="1">
      <c r="B80" s="331" t="s">
        <v>185</v>
      </c>
      <c r="C80" s="332"/>
      <c r="D80" s="332"/>
      <c r="E80" s="332"/>
      <c r="F80" s="332"/>
      <c r="G80" s="332"/>
      <c r="H80" s="332"/>
      <c r="I80" s="333"/>
    </row>
    <row r="81" spans="2:9" ht="20.25" customHeight="1">
      <c r="B81" s="331" t="s">
        <v>186</v>
      </c>
      <c r="C81" s="332"/>
      <c r="D81" s="332"/>
      <c r="E81" s="332"/>
      <c r="F81" s="332"/>
      <c r="G81" s="332"/>
      <c r="H81" s="332"/>
      <c r="I81" s="333"/>
    </row>
    <row r="82" spans="2:9">
      <c r="B82" s="331" t="s">
        <v>187</v>
      </c>
      <c r="C82" s="332"/>
      <c r="D82" s="332"/>
      <c r="E82" s="332"/>
      <c r="F82" s="332"/>
      <c r="G82" s="332"/>
      <c r="H82" s="332"/>
      <c r="I82" s="333"/>
    </row>
    <row r="83" spans="2:9" ht="13.8" thickBot="1">
      <c r="B83" s="158"/>
      <c r="C83" s="159"/>
      <c r="D83" s="159"/>
      <c r="E83" s="159"/>
      <c r="F83" s="159"/>
      <c r="G83" s="159"/>
      <c r="H83" s="159"/>
      <c r="I83" s="160"/>
    </row>
  </sheetData>
  <mergeCells count="128">
    <mergeCell ref="B7:I8"/>
    <mergeCell ref="B9:I9"/>
    <mergeCell ref="B12:I13"/>
    <mergeCell ref="D16:E16"/>
    <mergeCell ref="B10:I10"/>
    <mergeCell ref="F16:H16"/>
    <mergeCell ref="B80:I80"/>
    <mergeCell ref="B81:I81"/>
    <mergeCell ref="D74:E74"/>
    <mergeCell ref="B76:I76"/>
    <mergeCell ref="B77:I77"/>
    <mergeCell ref="B78:I78"/>
    <mergeCell ref="D52:E52"/>
    <mergeCell ref="D53:E53"/>
    <mergeCell ref="C34:H34"/>
    <mergeCell ref="D27:E27"/>
    <mergeCell ref="F27:H27"/>
    <mergeCell ref="D29:E29"/>
    <mergeCell ref="F29:H29"/>
    <mergeCell ref="C30:H30"/>
    <mergeCell ref="F24:H24"/>
    <mergeCell ref="C20:H20"/>
    <mergeCell ref="D25:E25"/>
    <mergeCell ref="D26:E26"/>
    <mergeCell ref="B82:I82"/>
    <mergeCell ref="D45:E45"/>
    <mergeCell ref="D46:E46"/>
    <mergeCell ref="D49:E49"/>
    <mergeCell ref="D50:E50"/>
    <mergeCell ref="D17:E17"/>
    <mergeCell ref="D28:E28"/>
    <mergeCell ref="D43:E43"/>
    <mergeCell ref="D31:E31"/>
    <mergeCell ref="D32:E32"/>
    <mergeCell ref="D33:E33"/>
    <mergeCell ref="F17:H17"/>
    <mergeCell ref="F31:H31"/>
    <mergeCell ref="F32:H32"/>
    <mergeCell ref="F33:H33"/>
    <mergeCell ref="D18:E18"/>
    <mergeCell ref="D19:E19"/>
    <mergeCell ref="D44:E44"/>
    <mergeCell ref="D48:E48"/>
    <mergeCell ref="F18:H18"/>
    <mergeCell ref="F19:H19"/>
    <mergeCell ref="F21:H21"/>
    <mergeCell ref="F28:H28"/>
    <mergeCell ref="B79:I79"/>
    <mergeCell ref="I1:I3"/>
    <mergeCell ref="C1:H1"/>
    <mergeCell ref="C2:H2"/>
    <mergeCell ref="C3:H3"/>
    <mergeCell ref="F74:H74"/>
    <mergeCell ref="B6:I6"/>
    <mergeCell ref="C15:H15"/>
    <mergeCell ref="D22:E22"/>
    <mergeCell ref="F22:H22"/>
    <mergeCell ref="D23:E23"/>
    <mergeCell ref="F23:H23"/>
    <mergeCell ref="D24:E24"/>
    <mergeCell ref="F49:H49"/>
    <mergeCell ref="F50:H50"/>
    <mergeCell ref="F51:H51"/>
    <mergeCell ref="F52:H52"/>
    <mergeCell ref="F53:H53"/>
    <mergeCell ref="F43:H43"/>
    <mergeCell ref="F44:H44"/>
    <mergeCell ref="F45:H45"/>
    <mergeCell ref="F46:H46"/>
    <mergeCell ref="F48:H48"/>
    <mergeCell ref="D51:E51"/>
    <mergeCell ref="A1:B3"/>
    <mergeCell ref="F26:H26"/>
    <mergeCell ref="D21:E21"/>
    <mergeCell ref="D38:E38"/>
    <mergeCell ref="F38:H38"/>
    <mergeCell ref="D39:E39"/>
    <mergeCell ref="F39:H39"/>
    <mergeCell ref="D41:E41"/>
    <mergeCell ref="F41:H41"/>
    <mergeCell ref="D35:E35"/>
    <mergeCell ref="F35:H35"/>
    <mergeCell ref="D36:E36"/>
    <mergeCell ref="F36:H36"/>
    <mergeCell ref="D37:E37"/>
    <mergeCell ref="F37:H37"/>
    <mergeCell ref="D40:E40"/>
    <mergeCell ref="F40:H40"/>
    <mergeCell ref="F25:H25"/>
    <mergeCell ref="D61:E61"/>
    <mergeCell ref="F61:H61"/>
    <mergeCell ref="D62:E62"/>
    <mergeCell ref="F62:H62"/>
    <mergeCell ref="D63:E63"/>
    <mergeCell ref="F63:H63"/>
    <mergeCell ref="C42:H42"/>
    <mergeCell ref="C47:H47"/>
    <mergeCell ref="C54:H54"/>
    <mergeCell ref="D60:E60"/>
    <mergeCell ref="F60:H60"/>
    <mergeCell ref="D55:E55"/>
    <mergeCell ref="F55:H55"/>
    <mergeCell ref="D56:E56"/>
    <mergeCell ref="F56:H56"/>
    <mergeCell ref="D57:E57"/>
    <mergeCell ref="F57:H57"/>
    <mergeCell ref="D58:E58"/>
    <mergeCell ref="F58:H58"/>
    <mergeCell ref="D59:E59"/>
    <mergeCell ref="F59:H59"/>
    <mergeCell ref="C64:H64"/>
    <mergeCell ref="C68:H68"/>
    <mergeCell ref="D72:E72"/>
    <mergeCell ref="F72:H72"/>
    <mergeCell ref="D73:E73"/>
    <mergeCell ref="F73:H73"/>
    <mergeCell ref="D69:E69"/>
    <mergeCell ref="F69:H69"/>
    <mergeCell ref="D70:E70"/>
    <mergeCell ref="F70:H70"/>
    <mergeCell ref="D71:E71"/>
    <mergeCell ref="F71:H71"/>
    <mergeCell ref="D65:E65"/>
    <mergeCell ref="F65:H65"/>
    <mergeCell ref="D66:E66"/>
    <mergeCell ref="F66:H66"/>
    <mergeCell ref="D67:E67"/>
    <mergeCell ref="F67:H67"/>
  </mergeCells>
  <pageMargins left="0.7" right="0.7" top="0.75" bottom="0.75" header="0.3" footer="0.3"/>
  <pageSetup scale="38" orientation="portrait" r:id="rId1"/>
  <rowBreaks count="1" manualBreakCount="1">
    <brk id="40" max="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33733-9F86-46D6-8B7B-180AD72BD705}">
  <dimension ref="B1:F125"/>
  <sheetViews>
    <sheetView topLeftCell="A104" zoomScale="80" zoomScaleNormal="80" workbookViewId="0">
      <selection activeCell="B2" sqref="B2:D114"/>
    </sheetView>
  </sheetViews>
  <sheetFormatPr baseColWidth="10" defaultColWidth="11.44140625" defaultRowHeight="13.8"/>
  <cols>
    <col min="1" max="1" width="4.5546875" style="105" customWidth="1"/>
    <col min="2" max="2" width="20.109375" style="105" customWidth="1"/>
    <col min="3" max="3" width="11.44140625" style="105"/>
    <col min="4" max="4" width="81.88671875" style="105" customWidth="1"/>
    <col min="5" max="5" width="78.33203125" style="105" customWidth="1"/>
    <col min="6" max="256" width="11.44140625" style="105"/>
    <col min="257" max="257" width="4.5546875" style="105" customWidth="1"/>
    <col min="258" max="258" width="20.109375" style="105" customWidth="1"/>
    <col min="259" max="259" width="11.44140625" style="105"/>
    <col min="260" max="260" width="81.88671875" style="105" customWidth="1"/>
    <col min="261" max="261" width="78.33203125" style="105" customWidth="1"/>
    <col min="262" max="512" width="11.44140625" style="105"/>
    <col min="513" max="513" width="4.5546875" style="105" customWidth="1"/>
    <col min="514" max="514" width="20.109375" style="105" customWidth="1"/>
    <col min="515" max="515" width="11.44140625" style="105"/>
    <col min="516" max="516" width="81.88671875" style="105" customWidth="1"/>
    <col min="517" max="517" width="78.33203125" style="105" customWidth="1"/>
    <col min="518" max="768" width="11.44140625" style="105"/>
    <col min="769" max="769" width="4.5546875" style="105" customWidth="1"/>
    <col min="770" max="770" width="20.109375" style="105" customWidth="1"/>
    <col min="771" max="771" width="11.44140625" style="105"/>
    <col min="772" max="772" width="81.88671875" style="105" customWidth="1"/>
    <col min="773" max="773" width="78.33203125" style="105" customWidth="1"/>
    <col min="774" max="1024" width="11.44140625" style="105"/>
    <col min="1025" max="1025" width="4.5546875" style="105" customWidth="1"/>
    <col min="1026" max="1026" width="20.109375" style="105" customWidth="1"/>
    <col min="1027" max="1027" width="11.44140625" style="105"/>
    <col min="1028" max="1028" width="81.88671875" style="105" customWidth="1"/>
    <col min="1029" max="1029" width="78.33203125" style="105" customWidth="1"/>
    <col min="1030" max="1280" width="11.44140625" style="105"/>
    <col min="1281" max="1281" width="4.5546875" style="105" customWidth="1"/>
    <col min="1282" max="1282" width="20.109375" style="105" customWidth="1"/>
    <col min="1283" max="1283" width="11.44140625" style="105"/>
    <col min="1284" max="1284" width="81.88671875" style="105" customWidth="1"/>
    <col min="1285" max="1285" width="78.33203125" style="105" customWidth="1"/>
    <col min="1286" max="1536" width="11.44140625" style="105"/>
    <col min="1537" max="1537" width="4.5546875" style="105" customWidth="1"/>
    <col min="1538" max="1538" width="20.109375" style="105" customWidth="1"/>
    <col min="1539" max="1539" width="11.44140625" style="105"/>
    <col min="1540" max="1540" width="81.88671875" style="105" customWidth="1"/>
    <col min="1541" max="1541" width="78.33203125" style="105" customWidth="1"/>
    <col min="1542" max="1792" width="11.44140625" style="105"/>
    <col min="1793" max="1793" width="4.5546875" style="105" customWidth="1"/>
    <col min="1794" max="1794" width="20.109375" style="105" customWidth="1"/>
    <col min="1795" max="1795" width="11.44140625" style="105"/>
    <col min="1796" max="1796" width="81.88671875" style="105" customWidth="1"/>
    <col min="1797" max="1797" width="78.33203125" style="105" customWidth="1"/>
    <col min="1798" max="2048" width="11.44140625" style="105"/>
    <col min="2049" max="2049" width="4.5546875" style="105" customWidth="1"/>
    <col min="2050" max="2050" width="20.109375" style="105" customWidth="1"/>
    <col min="2051" max="2051" width="11.44140625" style="105"/>
    <col min="2052" max="2052" width="81.88671875" style="105" customWidth="1"/>
    <col min="2053" max="2053" width="78.33203125" style="105" customWidth="1"/>
    <col min="2054" max="2304" width="11.44140625" style="105"/>
    <col min="2305" max="2305" width="4.5546875" style="105" customWidth="1"/>
    <col min="2306" max="2306" width="20.109375" style="105" customWidth="1"/>
    <col min="2307" max="2307" width="11.44140625" style="105"/>
    <col min="2308" max="2308" width="81.88671875" style="105" customWidth="1"/>
    <col min="2309" max="2309" width="78.33203125" style="105" customWidth="1"/>
    <col min="2310" max="2560" width="11.44140625" style="105"/>
    <col min="2561" max="2561" width="4.5546875" style="105" customWidth="1"/>
    <col min="2562" max="2562" width="20.109375" style="105" customWidth="1"/>
    <col min="2563" max="2563" width="11.44140625" style="105"/>
    <col min="2564" max="2564" width="81.88671875" style="105" customWidth="1"/>
    <col min="2565" max="2565" width="78.33203125" style="105" customWidth="1"/>
    <col min="2566" max="2816" width="11.44140625" style="105"/>
    <col min="2817" max="2817" width="4.5546875" style="105" customWidth="1"/>
    <col min="2818" max="2818" width="20.109375" style="105" customWidth="1"/>
    <col min="2819" max="2819" width="11.44140625" style="105"/>
    <col min="2820" max="2820" width="81.88671875" style="105" customWidth="1"/>
    <col min="2821" max="2821" width="78.33203125" style="105" customWidth="1"/>
    <col min="2822" max="3072" width="11.44140625" style="105"/>
    <col min="3073" max="3073" width="4.5546875" style="105" customWidth="1"/>
    <col min="3074" max="3074" width="20.109375" style="105" customWidth="1"/>
    <col min="3075" max="3075" width="11.44140625" style="105"/>
    <col min="3076" max="3076" width="81.88671875" style="105" customWidth="1"/>
    <col min="3077" max="3077" width="78.33203125" style="105" customWidth="1"/>
    <col min="3078" max="3328" width="11.44140625" style="105"/>
    <col min="3329" max="3329" width="4.5546875" style="105" customWidth="1"/>
    <col min="3330" max="3330" width="20.109375" style="105" customWidth="1"/>
    <col min="3331" max="3331" width="11.44140625" style="105"/>
    <col min="3332" max="3332" width="81.88671875" style="105" customWidth="1"/>
    <col min="3333" max="3333" width="78.33203125" style="105" customWidth="1"/>
    <col min="3334" max="3584" width="11.44140625" style="105"/>
    <col min="3585" max="3585" width="4.5546875" style="105" customWidth="1"/>
    <col min="3586" max="3586" width="20.109375" style="105" customWidth="1"/>
    <col min="3587" max="3587" width="11.44140625" style="105"/>
    <col min="3588" max="3588" width="81.88671875" style="105" customWidth="1"/>
    <col min="3589" max="3589" width="78.33203125" style="105" customWidth="1"/>
    <col min="3590" max="3840" width="11.44140625" style="105"/>
    <col min="3841" max="3841" width="4.5546875" style="105" customWidth="1"/>
    <col min="3842" max="3842" width="20.109375" style="105" customWidth="1"/>
    <col min="3843" max="3843" width="11.44140625" style="105"/>
    <col min="3844" max="3844" width="81.88671875" style="105" customWidth="1"/>
    <col min="3845" max="3845" width="78.33203125" style="105" customWidth="1"/>
    <col min="3846" max="4096" width="11.44140625" style="105"/>
    <col min="4097" max="4097" width="4.5546875" style="105" customWidth="1"/>
    <col min="4098" max="4098" width="20.109375" style="105" customWidth="1"/>
    <col min="4099" max="4099" width="11.44140625" style="105"/>
    <col min="4100" max="4100" width="81.88671875" style="105" customWidth="1"/>
    <col min="4101" max="4101" width="78.33203125" style="105" customWidth="1"/>
    <col min="4102" max="4352" width="11.44140625" style="105"/>
    <col min="4353" max="4353" width="4.5546875" style="105" customWidth="1"/>
    <col min="4354" max="4354" width="20.109375" style="105" customWidth="1"/>
    <col min="4355" max="4355" width="11.44140625" style="105"/>
    <col min="4356" max="4356" width="81.88671875" style="105" customWidth="1"/>
    <col min="4357" max="4357" width="78.33203125" style="105" customWidth="1"/>
    <col min="4358" max="4608" width="11.44140625" style="105"/>
    <col min="4609" max="4609" width="4.5546875" style="105" customWidth="1"/>
    <col min="4610" max="4610" width="20.109375" style="105" customWidth="1"/>
    <col min="4611" max="4611" width="11.44140625" style="105"/>
    <col min="4612" max="4612" width="81.88671875" style="105" customWidth="1"/>
    <col min="4613" max="4613" width="78.33203125" style="105" customWidth="1"/>
    <col min="4614" max="4864" width="11.44140625" style="105"/>
    <col min="4865" max="4865" width="4.5546875" style="105" customWidth="1"/>
    <col min="4866" max="4866" width="20.109375" style="105" customWidth="1"/>
    <col min="4867" max="4867" width="11.44140625" style="105"/>
    <col min="4868" max="4868" width="81.88671875" style="105" customWidth="1"/>
    <col min="4869" max="4869" width="78.33203125" style="105" customWidth="1"/>
    <col min="4870" max="5120" width="11.44140625" style="105"/>
    <col min="5121" max="5121" width="4.5546875" style="105" customWidth="1"/>
    <col min="5122" max="5122" width="20.109375" style="105" customWidth="1"/>
    <col min="5123" max="5123" width="11.44140625" style="105"/>
    <col min="5124" max="5124" width="81.88671875" style="105" customWidth="1"/>
    <col min="5125" max="5125" width="78.33203125" style="105" customWidth="1"/>
    <col min="5126" max="5376" width="11.44140625" style="105"/>
    <col min="5377" max="5377" width="4.5546875" style="105" customWidth="1"/>
    <col min="5378" max="5378" width="20.109375" style="105" customWidth="1"/>
    <col min="5379" max="5379" width="11.44140625" style="105"/>
    <col min="5380" max="5380" width="81.88671875" style="105" customWidth="1"/>
    <col min="5381" max="5381" width="78.33203125" style="105" customWidth="1"/>
    <col min="5382" max="5632" width="11.44140625" style="105"/>
    <col min="5633" max="5633" width="4.5546875" style="105" customWidth="1"/>
    <col min="5634" max="5634" width="20.109375" style="105" customWidth="1"/>
    <col min="5635" max="5635" width="11.44140625" style="105"/>
    <col min="5636" max="5636" width="81.88671875" style="105" customWidth="1"/>
    <col min="5637" max="5637" width="78.33203125" style="105" customWidth="1"/>
    <col min="5638" max="5888" width="11.44140625" style="105"/>
    <col min="5889" max="5889" width="4.5546875" style="105" customWidth="1"/>
    <col min="5890" max="5890" width="20.109375" style="105" customWidth="1"/>
    <col min="5891" max="5891" width="11.44140625" style="105"/>
    <col min="5892" max="5892" width="81.88671875" style="105" customWidth="1"/>
    <col min="5893" max="5893" width="78.33203125" style="105" customWidth="1"/>
    <col min="5894" max="6144" width="11.44140625" style="105"/>
    <col min="6145" max="6145" width="4.5546875" style="105" customWidth="1"/>
    <col min="6146" max="6146" width="20.109375" style="105" customWidth="1"/>
    <col min="6147" max="6147" width="11.44140625" style="105"/>
    <col min="6148" max="6148" width="81.88671875" style="105" customWidth="1"/>
    <col min="6149" max="6149" width="78.33203125" style="105" customWidth="1"/>
    <col min="6150" max="6400" width="11.44140625" style="105"/>
    <col min="6401" max="6401" width="4.5546875" style="105" customWidth="1"/>
    <col min="6402" max="6402" width="20.109375" style="105" customWidth="1"/>
    <col min="6403" max="6403" width="11.44140625" style="105"/>
    <col min="6404" max="6404" width="81.88671875" style="105" customWidth="1"/>
    <col min="6405" max="6405" width="78.33203125" style="105" customWidth="1"/>
    <col min="6406" max="6656" width="11.44140625" style="105"/>
    <col min="6657" max="6657" width="4.5546875" style="105" customWidth="1"/>
    <col min="6658" max="6658" width="20.109375" style="105" customWidth="1"/>
    <col min="6659" max="6659" width="11.44140625" style="105"/>
    <col min="6660" max="6660" width="81.88671875" style="105" customWidth="1"/>
    <col min="6661" max="6661" width="78.33203125" style="105" customWidth="1"/>
    <col min="6662" max="6912" width="11.44140625" style="105"/>
    <col min="6913" max="6913" width="4.5546875" style="105" customWidth="1"/>
    <col min="6914" max="6914" width="20.109375" style="105" customWidth="1"/>
    <col min="6915" max="6915" width="11.44140625" style="105"/>
    <col min="6916" max="6916" width="81.88671875" style="105" customWidth="1"/>
    <col min="6917" max="6917" width="78.33203125" style="105" customWidth="1"/>
    <col min="6918" max="7168" width="11.44140625" style="105"/>
    <col min="7169" max="7169" width="4.5546875" style="105" customWidth="1"/>
    <col min="7170" max="7170" width="20.109375" style="105" customWidth="1"/>
    <col min="7171" max="7171" width="11.44140625" style="105"/>
    <col min="7172" max="7172" width="81.88671875" style="105" customWidth="1"/>
    <col min="7173" max="7173" width="78.33203125" style="105" customWidth="1"/>
    <col min="7174" max="7424" width="11.44140625" style="105"/>
    <col min="7425" max="7425" width="4.5546875" style="105" customWidth="1"/>
    <col min="7426" max="7426" width="20.109375" style="105" customWidth="1"/>
    <col min="7427" max="7427" width="11.44140625" style="105"/>
    <col min="7428" max="7428" width="81.88671875" style="105" customWidth="1"/>
    <col min="7429" max="7429" width="78.33203125" style="105" customWidth="1"/>
    <col min="7430" max="7680" width="11.44140625" style="105"/>
    <col min="7681" max="7681" width="4.5546875" style="105" customWidth="1"/>
    <col min="7682" max="7682" width="20.109375" style="105" customWidth="1"/>
    <col min="7683" max="7683" width="11.44140625" style="105"/>
    <col min="7684" max="7684" width="81.88671875" style="105" customWidth="1"/>
    <col min="7685" max="7685" width="78.33203125" style="105" customWidth="1"/>
    <col min="7686" max="7936" width="11.44140625" style="105"/>
    <col min="7937" max="7937" width="4.5546875" style="105" customWidth="1"/>
    <col min="7938" max="7938" width="20.109375" style="105" customWidth="1"/>
    <col min="7939" max="7939" width="11.44140625" style="105"/>
    <col min="7940" max="7940" width="81.88671875" style="105" customWidth="1"/>
    <col min="7941" max="7941" width="78.33203125" style="105" customWidth="1"/>
    <col min="7942" max="8192" width="11.44140625" style="105"/>
    <col min="8193" max="8193" width="4.5546875" style="105" customWidth="1"/>
    <col min="8194" max="8194" width="20.109375" style="105" customWidth="1"/>
    <col min="8195" max="8195" width="11.44140625" style="105"/>
    <col min="8196" max="8196" width="81.88671875" style="105" customWidth="1"/>
    <col min="8197" max="8197" width="78.33203125" style="105" customWidth="1"/>
    <col min="8198" max="8448" width="11.44140625" style="105"/>
    <col min="8449" max="8449" width="4.5546875" style="105" customWidth="1"/>
    <col min="8450" max="8450" width="20.109375" style="105" customWidth="1"/>
    <col min="8451" max="8451" width="11.44140625" style="105"/>
    <col min="8452" max="8452" width="81.88671875" style="105" customWidth="1"/>
    <col min="8453" max="8453" width="78.33203125" style="105" customWidth="1"/>
    <col min="8454" max="8704" width="11.44140625" style="105"/>
    <col min="8705" max="8705" width="4.5546875" style="105" customWidth="1"/>
    <col min="8706" max="8706" width="20.109375" style="105" customWidth="1"/>
    <col min="8707" max="8707" width="11.44140625" style="105"/>
    <col min="8708" max="8708" width="81.88671875" style="105" customWidth="1"/>
    <col min="8709" max="8709" width="78.33203125" style="105" customWidth="1"/>
    <col min="8710" max="8960" width="11.44140625" style="105"/>
    <col min="8961" max="8961" width="4.5546875" style="105" customWidth="1"/>
    <col min="8962" max="8962" width="20.109375" style="105" customWidth="1"/>
    <col min="8963" max="8963" width="11.44140625" style="105"/>
    <col min="8964" max="8964" width="81.88671875" style="105" customWidth="1"/>
    <col min="8965" max="8965" width="78.33203125" style="105" customWidth="1"/>
    <col min="8966" max="9216" width="11.44140625" style="105"/>
    <col min="9217" max="9217" width="4.5546875" style="105" customWidth="1"/>
    <col min="9218" max="9218" width="20.109375" style="105" customWidth="1"/>
    <col min="9219" max="9219" width="11.44140625" style="105"/>
    <col min="9220" max="9220" width="81.88671875" style="105" customWidth="1"/>
    <col min="9221" max="9221" width="78.33203125" style="105" customWidth="1"/>
    <col min="9222" max="9472" width="11.44140625" style="105"/>
    <col min="9473" max="9473" width="4.5546875" style="105" customWidth="1"/>
    <col min="9474" max="9474" width="20.109375" style="105" customWidth="1"/>
    <col min="9475" max="9475" width="11.44140625" style="105"/>
    <col min="9476" max="9476" width="81.88671875" style="105" customWidth="1"/>
    <col min="9477" max="9477" width="78.33203125" style="105" customWidth="1"/>
    <col min="9478" max="9728" width="11.44140625" style="105"/>
    <col min="9729" max="9729" width="4.5546875" style="105" customWidth="1"/>
    <col min="9730" max="9730" width="20.109375" style="105" customWidth="1"/>
    <col min="9731" max="9731" width="11.44140625" style="105"/>
    <col min="9732" max="9732" width="81.88671875" style="105" customWidth="1"/>
    <col min="9733" max="9733" width="78.33203125" style="105" customWidth="1"/>
    <col min="9734" max="9984" width="11.44140625" style="105"/>
    <col min="9985" max="9985" width="4.5546875" style="105" customWidth="1"/>
    <col min="9986" max="9986" width="20.109375" style="105" customWidth="1"/>
    <col min="9987" max="9987" width="11.44140625" style="105"/>
    <col min="9988" max="9988" width="81.88671875" style="105" customWidth="1"/>
    <col min="9989" max="9989" width="78.33203125" style="105" customWidth="1"/>
    <col min="9990" max="10240" width="11.44140625" style="105"/>
    <col min="10241" max="10241" width="4.5546875" style="105" customWidth="1"/>
    <col min="10242" max="10242" width="20.109375" style="105" customWidth="1"/>
    <col min="10243" max="10243" width="11.44140625" style="105"/>
    <col min="10244" max="10244" width="81.88671875" style="105" customWidth="1"/>
    <col min="10245" max="10245" width="78.33203125" style="105" customWidth="1"/>
    <col min="10246" max="10496" width="11.44140625" style="105"/>
    <col min="10497" max="10497" width="4.5546875" style="105" customWidth="1"/>
    <col min="10498" max="10498" width="20.109375" style="105" customWidth="1"/>
    <col min="10499" max="10499" width="11.44140625" style="105"/>
    <col min="10500" max="10500" width="81.88671875" style="105" customWidth="1"/>
    <col min="10501" max="10501" width="78.33203125" style="105" customWidth="1"/>
    <col min="10502" max="10752" width="11.44140625" style="105"/>
    <col min="10753" max="10753" width="4.5546875" style="105" customWidth="1"/>
    <col min="10754" max="10754" width="20.109375" style="105" customWidth="1"/>
    <col min="10755" max="10755" width="11.44140625" style="105"/>
    <col min="10756" max="10756" width="81.88671875" style="105" customWidth="1"/>
    <col min="10757" max="10757" width="78.33203125" style="105" customWidth="1"/>
    <col min="10758" max="11008" width="11.44140625" style="105"/>
    <col min="11009" max="11009" width="4.5546875" style="105" customWidth="1"/>
    <col min="11010" max="11010" width="20.109375" style="105" customWidth="1"/>
    <col min="11011" max="11011" width="11.44140625" style="105"/>
    <col min="11012" max="11012" width="81.88671875" style="105" customWidth="1"/>
    <col min="11013" max="11013" width="78.33203125" style="105" customWidth="1"/>
    <col min="11014" max="11264" width="11.44140625" style="105"/>
    <col min="11265" max="11265" width="4.5546875" style="105" customWidth="1"/>
    <col min="11266" max="11266" width="20.109375" style="105" customWidth="1"/>
    <col min="11267" max="11267" width="11.44140625" style="105"/>
    <col min="11268" max="11268" width="81.88671875" style="105" customWidth="1"/>
    <col min="11269" max="11269" width="78.33203125" style="105" customWidth="1"/>
    <col min="11270" max="11520" width="11.44140625" style="105"/>
    <col min="11521" max="11521" width="4.5546875" style="105" customWidth="1"/>
    <col min="11522" max="11522" width="20.109375" style="105" customWidth="1"/>
    <col min="11523" max="11523" width="11.44140625" style="105"/>
    <col min="11524" max="11524" width="81.88671875" style="105" customWidth="1"/>
    <col min="11525" max="11525" width="78.33203125" style="105" customWidth="1"/>
    <col min="11526" max="11776" width="11.44140625" style="105"/>
    <col min="11777" max="11777" width="4.5546875" style="105" customWidth="1"/>
    <col min="11778" max="11778" width="20.109375" style="105" customWidth="1"/>
    <col min="11779" max="11779" width="11.44140625" style="105"/>
    <col min="11780" max="11780" width="81.88671875" style="105" customWidth="1"/>
    <col min="11781" max="11781" width="78.33203125" style="105" customWidth="1"/>
    <col min="11782" max="12032" width="11.44140625" style="105"/>
    <col min="12033" max="12033" width="4.5546875" style="105" customWidth="1"/>
    <col min="12034" max="12034" width="20.109375" style="105" customWidth="1"/>
    <col min="12035" max="12035" width="11.44140625" style="105"/>
    <col min="12036" max="12036" width="81.88671875" style="105" customWidth="1"/>
    <col min="12037" max="12037" width="78.33203125" style="105" customWidth="1"/>
    <col min="12038" max="12288" width="11.44140625" style="105"/>
    <col min="12289" max="12289" width="4.5546875" style="105" customWidth="1"/>
    <col min="12290" max="12290" width="20.109375" style="105" customWidth="1"/>
    <col min="12291" max="12291" width="11.44140625" style="105"/>
    <col min="12292" max="12292" width="81.88671875" style="105" customWidth="1"/>
    <col min="12293" max="12293" width="78.33203125" style="105" customWidth="1"/>
    <col min="12294" max="12544" width="11.44140625" style="105"/>
    <col min="12545" max="12545" width="4.5546875" style="105" customWidth="1"/>
    <col min="12546" max="12546" width="20.109375" style="105" customWidth="1"/>
    <col min="12547" max="12547" width="11.44140625" style="105"/>
    <col min="12548" max="12548" width="81.88671875" style="105" customWidth="1"/>
    <col min="12549" max="12549" width="78.33203125" style="105" customWidth="1"/>
    <col min="12550" max="12800" width="11.44140625" style="105"/>
    <col min="12801" max="12801" width="4.5546875" style="105" customWidth="1"/>
    <col min="12802" max="12802" width="20.109375" style="105" customWidth="1"/>
    <col min="12803" max="12803" width="11.44140625" style="105"/>
    <col min="12804" max="12804" width="81.88671875" style="105" customWidth="1"/>
    <col min="12805" max="12805" width="78.33203125" style="105" customWidth="1"/>
    <col min="12806" max="13056" width="11.44140625" style="105"/>
    <col min="13057" max="13057" width="4.5546875" style="105" customWidth="1"/>
    <col min="13058" max="13058" width="20.109375" style="105" customWidth="1"/>
    <col min="13059" max="13059" width="11.44140625" style="105"/>
    <col min="13060" max="13060" width="81.88671875" style="105" customWidth="1"/>
    <col min="13061" max="13061" width="78.33203125" style="105" customWidth="1"/>
    <col min="13062" max="13312" width="11.44140625" style="105"/>
    <col min="13313" max="13313" width="4.5546875" style="105" customWidth="1"/>
    <col min="13314" max="13314" width="20.109375" style="105" customWidth="1"/>
    <col min="13315" max="13315" width="11.44140625" style="105"/>
    <col min="13316" max="13316" width="81.88671875" style="105" customWidth="1"/>
    <col min="13317" max="13317" width="78.33203125" style="105" customWidth="1"/>
    <col min="13318" max="13568" width="11.44140625" style="105"/>
    <col min="13569" max="13569" width="4.5546875" style="105" customWidth="1"/>
    <col min="13570" max="13570" width="20.109375" style="105" customWidth="1"/>
    <col min="13571" max="13571" width="11.44140625" style="105"/>
    <col min="13572" max="13572" width="81.88671875" style="105" customWidth="1"/>
    <col min="13573" max="13573" width="78.33203125" style="105" customWidth="1"/>
    <col min="13574" max="13824" width="11.44140625" style="105"/>
    <col min="13825" max="13825" width="4.5546875" style="105" customWidth="1"/>
    <col min="13826" max="13826" width="20.109375" style="105" customWidth="1"/>
    <col min="13827" max="13827" width="11.44140625" style="105"/>
    <col min="13828" max="13828" width="81.88671875" style="105" customWidth="1"/>
    <col min="13829" max="13829" width="78.33203125" style="105" customWidth="1"/>
    <col min="13830" max="14080" width="11.44140625" style="105"/>
    <col min="14081" max="14081" width="4.5546875" style="105" customWidth="1"/>
    <col min="14082" max="14082" width="20.109375" style="105" customWidth="1"/>
    <col min="14083" max="14083" width="11.44140625" style="105"/>
    <col min="14084" max="14084" width="81.88671875" style="105" customWidth="1"/>
    <col min="14085" max="14085" width="78.33203125" style="105" customWidth="1"/>
    <col min="14086" max="14336" width="11.44140625" style="105"/>
    <col min="14337" max="14337" width="4.5546875" style="105" customWidth="1"/>
    <col min="14338" max="14338" width="20.109375" style="105" customWidth="1"/>
    <col min="14339" max="14339" width="11.44140625" style="105"/>
    <col min="14340" max="14340" width="81.88671875" style="105" customWidth="1"/>
    <col min="14341" max="14341" width="78.33203125" style="105" customWidth="1"/>
    <col min="14342" max="14592" width="11.44140625" style="105"/>
    <col min="14593" max="14593" width="4.5546875" style="105" customWidth="1"/>
    <col min="14594" max="14594" width="20.109375" style="105" customWidth="1"/>
    <col min="14595" max="14595" width="11.44140625" style="105"/>
    <col min="14596" max="14596" width="81.88671875" style="105" customWidth="1"/>
    <col min="14597" max="14597" width="78.33203125" style="105" customWidth="1"/>
    <col min="14598" max="14848" width="11.44140625" style="105"/>
    <col min="14849" max="14849" width="4.5546875" style="105" customWidth="1"/>
    <col min="14850" max="14850" width="20.109375" style="105" customWidth="1"/>
    <col min="14851" max="14851" width="11.44140625" style="105"/>
    <col min="14852" max="14852" width="81.88671875" style="105" customWidth="1"/>
    <col min="14853" max="14853" width="78.33203125" style="105" customWidth="1"/>
    <col min="14854" max="15104" width="11.44140625" style="105"/>
    <col min="15105" max="15105" width="4.5546875" style="105" customWidth="1"/>
    <col min="15106" max="15106" width="20.109375" style="105" customWidth="1"/>
    <col min="15107" max="15107" width="11.44140625" style="105"/>
    <col min="15108" max="15108" width="81.88671875" style="105" customWidth="1"/>
    <col min="15109" max="15109" width="78.33203125" style="105" customWidth="1"/>
    <col min="15110" max="15360" width="11.44140625" style="105"/>
    <col min="15361" max="15361" width="4.5546875" style="105" customWidth="1"/>
    <col min="15362" max="15362" width="20.109375" style="105" customWidth="1"/>
    <col min="15363" max="15363" width="11.44140625" style="105"/>
    <col min="15364" max="15364" width="81.88671875" style="105" customWidth="1"/>
    <col min="15365" max="15365" width="78.33203125" style="105" customWidth="1"/>
    <col min="15366" max="15616" width="11.44140625" style="105"/>
    <col min="15617" max="15617" width="4.5546875" style="105" customWidth="1"/>
    <col min="15618" max="15618" width="20.109375" style="105" customWidth="1"/>
    <col min="15619" max="15619" width="11.44140625" style="105"/>
    <col min="15620" max="15620" width="81.88671875" style="105" customWidth="1"/>
    <col min="15621" max="15621" width="78.33203125" style="105" customWidth="1"/>
    <col min="15622" max="15872" width="11.44140625" style="105"/>
    <col min="15873" max="15873" width="4.5546875" style="105" customWidth="1"/>
    <col min="15874" max="15874" width="20.109375" style="105" customWidth="1"/>
    <col min="15875" max="15875" width="11.44140625" style="105"/>
    <col min="15876" max="15876" width="81.88671875" style="105" customWidth="1"/>
    <col min="15877" max="15877" width="78.33203125" style="105" customWidth="1"/>
    <col min="15878" max="16128" width="11.44140625" style="105"/>
    <col min="16129" max="16129" width="4.5546875" style="105" customWidth="1"/>
    <col min="16130" max="16130" width="20.109375" style="105" customWidth="1"/>
    <col min="16131" max="16131" width="11.44140625" style="105"/>
    <col min="16132" max="16132" width="81.88671875" style="105" customWidth="1"/>
    <col min="16133" max="16133" width="78.33203125" style="105" customWidth="1"/>
    <col min="16134" max="16384" width="11.44140625" style="105"/>
  </cols>
  <sheetData>
    <row r="1" spans="2:6" ht="22.5" customHeight="1" thickBot="1"/>
    <row r="2" spans="2:6" ht="32.25" customHeight="1" thickBot="1">
      <c r="B2" s="359" t="s">
        <v>188</v>
      </c>
      <c r="C2" s="360"/>
      <c r="D2" s="361"/>
    </row>
    <row r="3" spans="2:6" ht="22.5" customHeight="1" thickBot="1">
      <c r="B3" s="106" t="s">
        <v>189</v>
      </c>
      <c r="C3" s="107" t="s">
        <v>190</v>
      </c>
      <c r="D3" s="107" t="s">
        <v>191</v>
      </c>
      <c r="E3" s="108"/>
    </row>
    <row r="4" spans="2:6" ht="27" customHeight="1" thickTop="1">
      <c r="B4" s="362" t="s">
        <v>192</v>
      </c>
      <c r="C4" s="109" t="s">
        <v>193</v>
      </c>
      <c r="D4" s="110" t="s">
        <v>194</v>
      </c>
      <c r="E4" s="111"/>
      <c r="F4" s="112"/>
    </row>
    <row r="5" spans="2:6" ht="27" customHeight="1">
      <c r="B5" s="357"/>
      <c r="C5" s="113" t="s">
        <v>195</v>
      </c>
      <c r="D5" s="114" t="s">
        <v>196</v>
      </c>
      <c r="E5" s="115"/>
      <c r="F5" s="112"/>
    </row>
    <row r="6" spans="2:6" s="116" customFormat="1" ht="27" customHeight="1">
      <c r="B6" s="357"/>
      <c r="C6" s="113" t="s">
        <v>197</v>
      </c>
      <c r="D6" s="114" t="s">
        <v>198</v>
      </c>
      <c r="E6" s="115"/>
      <c r="F6" s="112"/>
    </row>
    <row r="7" spans="2:6" s="116" customFormat="1" ht="27" customHeight="1">
      <c r="B7" s="357"/>
      <c r="C7" s="113" t="s">
        <v>199</v>
      </c>
      <c r="D7" s="114" t="s">
        <v>200</v>
      </c>
      <c r="E7" s="115"/>
      <c r="F7" s="112"/>
    </row>
    <row r="8" spans="2:6" s="116" customFormat="1" ht="27" customHeight="1">
      <c r="B8" s="357"/>
      <c r="C8" s="113" t="s">
        <v>201</v>
      </c>
      <c r="D8" s="114" t="s">
        <v>202</v>
      </c>
      <c r="E8" s="117"/>
      <c r="F8" s="112"/>
    </row>
    <row r="9" spans="2:6" s="116" customFormat="1" ht="27" customHeight="1">
      <c r="B9" s="357"/>
      <c r="C9" s="113" t="s">
        <v>203</v>
      </c>
      <c r="D9" s="114" t="s">
        <v>204</v>
      </c>
      <c r="E9" s="117"/>
      <c r="F9" s="112"/>
    </row>
    <row r="10" spans="2:6" s="116" customFormat="1" ht="27" customHeight="1">
      <c r="B10" s="357"/>
      <c r="C10" s="113" t="s">
        <v>205</v>
      </c>
      <c r="D10" s="114" t="s">
        <v>206</v>
      </c>
      <c r="E10" s="115"/>
      <c r="F10" s="112"/>
    </row>
    <row r="11" spans="2:6" s="116" customFormat="1" ht="27" customHeight="1">
      <c r="B11" s="357"/>
      <c r="C11" s="113" t="s">
        <v>207</v>
      </c>
      <c r="D11" s="114" t="s">
        <v>208</v>
      </c>
      <c r="E11" s="115"/>
      <c r="F11" s="112"/>
    </row>
    <row r="12" spans="2:6" s="116" customFormat="1" ht="27" customHeight="1">
      <c r="B12" s="357"/>
      <c r="C12" s="113" t="s">
        <v>209</v>
      </c>
      <c r="D12" s="114" t="s">
        <v>210</v>
      </c>
      <c r="E12" s="115"/>
      <c r="F12" s="112"/>
    </row>
    <row r="13" spans="2:6" s="116" customFormat="1" ht="27" customHeight="1">
      <c r="B13" s="357"/>
      <c r="C13" s="113" t="s">
        <v>211</v>
      </c>
      <c r="D13" s="114" t="s">
        <v>212</v>
      </c>
      <c r="E13" s="115"/>
      <c r="F13" s="112"/>
    </row>
    <row r="14" spans="2:6" s="116" customFormat="1" ht="27" customHeight="1">
      <c r="B14" s="357"/>
      <c r="C14" s="113" t="s">
        <v>213</v>
      </c>
      <c r="D14" s="114" t="s">
        <v>214</v>
      </c>
      <c r="E14" s="115"/>
      <c r="F14" s="112"/>
    </row>
    <row r="15" spans="2:6" s="116" customFormat="1" ht="27" customHeight="1">
      <c r="B15" s="357"/>
      <c r="C15" s="113" t="s">
        <v>215</v>
      </c>
      <c r="D15" s="114" t="s">
        <v>216</v>
      </c>
      <c r="E15" s="117"/>
      <c r="F15" s="112"/>
    </row>
    <row r="16" spans="2:6" s="116" customFormat="1" ht="27" customHeight="1">
      <c r="B16" s="357"/>
      <c r="C16" s="113" t="s">
        <v>217</v>
      </c>
      <c r="D16" s="114" t="s">
        <v>218</v>
      </c>
      <c r="E16" s="115"/>
      <c r="F16" s="112"/>
    </row>
    <row r="17" spans="2:6" s="116" customFormat="1" ht="27" customHeight="1">
      <c r="B17" s="357"/>
      <c r="C17" s="113" t="s">
        <v>219</v>
      </c>
      <c r="D17" s="114" t="s">
        <v>220</v>
      </c>
      <c r="E17" s="115"/>
      <c r="F17" s="112"/>
    </row>
    <row r="18" spans="2:6" s="116" customFormat="1" ht="27" customHeight="1" thickBot="1">
      <c r="B18" s="363"/>
      <c r="C18" s="118" t="s">
        <v>221</v>
      </c>
      <c r="D18" s="119" t="s">
        <v>222</v>
      </c>
      <c r="E18" s="115"/>
      <c r="F18" s="112"/>
    </row>
    <row r="19" spans="2:6" s="116" customFormat="1" ht="27" customHeight="1">
      <c r="B19" s="364" t="s">
        <v>223</v>
      </c>
      <c r="C19" s="120" t="s">
        <v>224</v>
      </c>
      <c r="D19" s="121" t="s">
        <v>225</v>
      </c>
      <c r="E19" s="115"/>
      <c r="F19" s="112"/>
    </row>
    <row r="20" spans="2:6" s="116" customFormat="1" ht="27" customHeight="1">
      <c r="B20" s="357"/>
      <c r="C20" s="113" t="s">
        <v>226</v>
      </c>
      <c r="D20" s="114" t="s">
        <v>227</v>
      </c>
      <c r="E20" s="115"/>
      <c r="F20" s="112"/>
    </row>
    <row r="21" spans="2:6" s="116" customFormat="1" ht="27" customHeight="1">
      <c r="B21" s="357"/>
      <c r="C21" s="113" t="s">
        <v>228</v>
      </c>
      <c r="D21" s="114" t="s">
        <v>229</v>
      </c>
      <c r="E21" s="115"/>
      <c r="F21" s="112"/>
    </row>
    <row r="22" spans="2:6" s="116" customFormat="1" ht="27" customHeight="1">
      <c r="B22" s="357"/>
      <c r="C22" s="113" t="s">
        <v>230</v>
      </c>
      <c r="D22" s="114" t="s">
        <v>231</v>
      </c>
      <c r="E22" s="115"/>
      <c r="F22" s="112"/>
    </row>
    <row r="23" spans="2:6" s="116" customFormat="1" ht="27" customHeight="1">
      <c r="B23" s="357"/>
      <c r="C23" s="113" t="s">
        <v>232</v>
      </c>
      <c r="D23" s="114" t="s">
        <v>233</v>
      </c>
      <c r="E23" s="115"/>
      <c r="F23" s="112"/>
    </row>
    <row r="24" spans="2:6" s="116" customFormat="1" ht="27" customHeight="1">
      <c r="B24" s="357"/>
      <c r="C24" s="113" t="s">
        <v>234</v>
      </c>
      <c r="D24" s="114" t="s">
        <v>235</v>
      </c>
      <c r="E24" s="115"/>
      <c r="F24" s="112"/>
    </row>
    <row r="25" spans="2:6" s="116" customFormat="1" ht="27" customHeight="1">
      <c r="B25" s="357"/>
      <c r="C25" s="113" t="s">
        <v>236</v>
      </c>
      <c r="D25" s="114" t="s">
        <v>237</v>
      </c>
      <c r="E25" s="115"/>
      <c r="F25" s="112"/>
    </row>
    <row r="26" spans="2:6" s="116" customFormat="1" ht="27" customHeight="1">
      <c r="B26" s="357"/>
      <c r="C26" s="113" t="s">
        <v>238</v>
      </c>
      <c r="D26" s="114" t="s">
        <v>239</v>
      </c>
      <c r="E26" s="115"/>
      <c r="F26" s="112"/>
    </row>
    <row r="27" spans="2:6" s="116" customFormat="1" ht="27" customHeight="1">
      <c r="B27" s="357"/>
      <c r="C27" s="113" t="s">
        <v>240</v>
      </c>
      <c r="D27" s="114" t="s">
        <v>241</v>
      </c>
      <c r="E27" s="117"/>
      <c r="F27" s="112"/>
    </row>
    <row r="28" spans="2:6" s="116" customFormat="1" ht="27" customHeight="1">
      <c r="B28" s="357"/>
      <c r="C28" s="113" t="s">
        <v>242</v>
      </c>
      <c r="D28" s="114" t="s">
        <v>243</v>
      </c>
      <c r="E28" s="117"/>
      <c r="F28" s="112"/>
    </row>
    <row r="29" spans="2:6" s="116" customFormat="1" ht="27" customHeight="1">
      <c r="B29" s="357"/>
      <c r="C29" s="113" t="s">
        <v>244</v>
      </c>
      <c r="D29" s="114" t="s">
        <v>245</v>
      </c>
      <c r="E29" s="115"/>
      <c r="F29" s="112"/>
    </row>
    <row r="30" spans="2:6" s="116" customFormat="1" ht="27" customHeight="1">
      <c r="B30" s="357"/>
      <c r="C30" s="113" t="s">
        <v>246</v>
      </c>
      <c r="D30" s="114" t="s">
        <v>247</v>
      </c>
      <c r="E30" s="117"/>
      <c r="F30" s="112"/>
    </row>
    <row r="31" spans="2:6" s="116" customFormat="1" ht="27" customHeight="1">
      <c r="B31" s="357"/>
      <c r="C31" s="113" t="s">
        <v>248</v>
      </c>
      <c r="D31" s="114" t="s">
        <v>249</v>
      </c>
      <c r="E31" s="117"/>
      <c r="F31" s="112"/>
    </row>
    <row r="32" spans="2:6" s="116" customFormat="1" ht="27" customHeight="1">
      <c r="B32" s="357"/>
      <c r="C32" s="113" t="s">
        <v>250</v>
      </c>
      <c r="D32" s="114" t="s">
        <v>251</v>
      </c>
      <c r="E32" s="117"/>
      <c r="F32" s="112"/>
    </row>
    <row r="33" spans="2:6" s="116" customFormat="1" ht="27" customHeight="1">
      <c r="B33" s="357"/>
      <c r="C33" s="113" t="s">
        <v>252</v>
      </c>
      <c r="D33" s="114" t="s">
        <v>253</v>
      </c>
      <c r="E33" s="117"/>
      <c r="F33" s="112"/>
    </row>
    <row r="34" spans="2:6" s="116" customFormat="1" ht="27" customHeight="1">
      <c r="B34" s="357"/>
      <c r="C34" s="113" t="s">
        <v>254</v>
      </c>
      <c r="D34" s="114" t="s">
        <v>255</v>
      </c>
      <c r="E34" s="117"/>
      <c r="F34" s="112"/>
    </row>
    <row r="35" spans="2:6" s="116" customFormat="1" ht="27" customHeight="1">
      <c r="B35" s="357"/>
      <c r="C35" s="113" t="s">
        <v>256</v>
      </c>
      <c r="D35" s="114" t="s">
        <v>257</v>
      </c>
      <c r="E35" s="117"/>
      <c r="F35" s="112"/>
    </row>
    <row r="36" spans="2:6" s="116" customFormat="1" ht="41.25" customHeight="1">
      <c r="B36" s="357"/>
      <c r="C36" s="113" t="s">
        <v>258</v>
      </c>
      <c r="D36" s="114" t="s">
        <v>259</v>
      </c>
      <c r="E36" s="117"/>
      <c r="F36" s="112"/>
    </row>
    <row r="37" spans="2:6" s="116" customFormat="1" ht="46.5" customHeight="1">
      <c r="B37" s="357"/>
      <c r="C37" s="113" t="s">
        <v>260</v>
      </c>
      <c r="D37" s="114" t="s">
        <v>261</v>
      </c>
      <c r="E37" s="117"/>
      <c r="F37" s="112"/>
    </row>
    <row r="38" spans="2:6" s="116" customFormat="1" ht="27" customHeight="1">
      <c r="B38" s="357"/>
      <c r="C38" s="113" t="s">
        <v>262</v>
      </c>
      <c r="D38" s="122" t="s">
        <v>263</v>
      </c>
      <c r="E38" s="117"/>
      <c r="F38" s="112"/>
    </row>
    <row r="39" spans="2:6" s="116" customFormat="1" ht="27" customHeight="1">
      <c r="B39" s="357"/>
      <c r="C39" s="113" t="s">
        <v>264</v>
      </c>
      <c r="D39" s="122" t="s">
        <v>265</v>
      </c>
      <c r="E39" s="117"/>
      <c r="F39" s="112"/>
    </row>
    <row r="40" spans="2:6" s="116" customFormat="1" ht="27" customHeight="1">
      <c r="B40" s="357"/>
      <c r="C40" s="113" t="s">
        <v>266</v>
      </c>
      <c r="D40" s="122" t="s">
        <v>267</v>
      </c>
      <c r="E40" s="115"/>
      <c r="F40" s="112"/>
    </row>
    <row r="41" spans="2:6" s="116" customFormat="1" ht="27" customHeight="1">
      <c r="B41" s="357"/>
      <c r="C41" s="113" t="s">
        <v>268</v>
      </c>
      <c r="D41" s="122" t="s">
        <v>269</v>
      </c>
      <c r="E41" s="115"/>
      <c r="F41" s="112"/>
    </row>
    <row r="42" spans="2:6" s="116" customFormat="1" ht="27" customHeight="1">
      <c r="B42" s="357"/>
      <c r="C42" s="113" t="s">
        <v>270</v>
      </c>
      <c r="D42" s="122" t="s">
        <v>271</v>
      </c>
      <c r="E42" s="117"/>
      <c r="F42" s="112"/>
    </row>
    <row r="43" spans="2:6" s="116" customFormat="1" ht="27" customHeight="1">
      <c r="B43" s="357"/>
      <c r="C43" s="113" t="s">
        <v>272</v>
      </c>
      <c r="D43" s="122" t="s">
        <v>273</v>
      </c>
      <c r="E43" s="115"/>
      <c r="F43" s="112"/>
    </row>
    <row r="44" spans="2:6" s="116" customFormat="1" ht="27" customHeight="1">
      <c r="B44" s="357"/>
      <c r="C44" s="113" t="s">
        <v>274</v>
      </c>
      <c r="D44" s="122" t="s">
        <v>275</v>
      </c>
      <c r="E44" s="115"/>
      <c r="F44" s="112"/>
    </row>
    <row r="45" spans="2:6" s="116" customFormat="1" ht="27" customHeight="1">
      <c r="B45" s="357"/>
      <c r="C45" s="113" t="s">
        <v>276</v>
      </c>
      <c r="D45" s="114" t="s">
        <v>277</v>
      </c>
      <c r="E45" s="115"/>
      <c r="F45" s="112"/>
    </row>
    <row r="46" spans="2:6" s="116" customFormat="1" ht="27" customHeight="1">
      <c r="B46" s="357"/>
      <c r="C46" s="113" t="s">
        <v>278</v>
      </c>
      <c r="D46" s="114" t="s">
        <v>279</v>
      </c>
      <c r="E46" s="115"/>
      <c r="F46" s="112"/>
    </row>
    <row r="47" spans="2:6" s="116" customFormat="1" ht="27" customHeight="1">
      <c r="B47" s="357"/>
      <c r="C47" s="113" t="s">
        <v>280</v>
      </c>
      <c r="D47" s="114" t="s">
        <v>281</v>
      </c>
      <c r="E47" s="117"/>
      <c r="F47" s="112"/>
    </row>
    <row r="48" spans="2:6" s="116" customFormat="1" ht="27" customHeight="1">
      <c r="B48" s="357"/>
      <c r="C48" s="113" t="s">
        <v>282</v>
      </c>
      <c r="D48" s="114" t="s">
        <v>283</v>
      </c>
      <c r="E48" s="115"/>
      <c r="F48" s="112"/>
    </row>
    <row r="49" spans="2:6" s="116" customFormat="1" ht="27" customHeight="1">
      <c r="B49" s="357"/>
      <c r="C49" s="113" t="s">
        <v>284</v>
      </c>
      <c r="D49" s="114" t="s">
        <v>285</v>
      </c>
      <c r="E49" s="115"/>
      <c r="F49" s="112"/>
    </row>
    <row r="50" spans="2:6" s="116" customFormat="1" ht="27" customHeight="1">
      <c r="B50" s="357"/>
      <c r="C50" s="113" t="s">
        <v>286</v>
      </c>
      <c r="D50" s="114" t="s">
        <v>287</v>
      </c>
      <c r="E50" s="115"/>
      <c r="F50" s="112"/>
    </row>
    <row r="51" spans="2:6" s="116" customFormat="1" ht="27" customHeight="1">
      <c r="B51" s="357"/>
      <c r="C51" s="113" t="s">
        <v>288</v>
      </c>
      <c r="D51" s="114" t="s">
        <v>289</v>
      </c>
      <c r="E51" s="115"/>
      <c r="F51" s="112"/>
    </row>
    <row r="52" spans="2:6" s="116" customFormat="1" ht="27" customHeight="1" thickBot="1">
      <c r="B52" s="363"/>
      <c r="C52" s="118" t="s">
        <v>290</v>
      </c>
      <c r="D52" s="119" t="s">
        <v>291</v>
      </c>
      <c r="E52" s="115"/>
      <c r="F52" s="112"/>
    </row>
    <row r="53" spans="2:6" s="116" customFormat="1" ht="27" customHeight="1">
      <c r="B53" s="364" t="s">
        <v>292</v>
      </c>
      <c r="C53" s="120" t="s">
        <v>293</v>
      </c>
      <c r="D53" s="121" t="s">
        <v>294</v>
      </c>
      <c r="E53" s="115"/>
      <c r="F53" s="112"/>
    </row>
    <row r="54" spans="2:6" s="116" customFormat="1" ht="27" customHeight="1">
      <c r="B54" s="357"/>
      <c r="C54" s="113" t="s">
        <v>295</v>
      </c>
      <c r="D54" s="114" t="s">
        <v>296</v>
      </c>
      <c r="E54" s="115"/>
      <c r="F54" s="112"/>
    </row>
    <row r="55" spans="2:6" s="116" customFormat="1" ht="39" customHeight="1">
      <c r="B55" s="357"/>
      <c r="C55" s="113" t="s">
        <v>297</v>
      </c>
      <c r="D55" s="114" t="s">
        <v>298</v>
      </c>
      <c r="E55" s="115"/>
      <c r="F55" s="112"/>
    </row>
    <row r="56" spans="2:6" s="116" customFormat="1" ht="27" customHeight="1">
      <c r="B56" s="357"/>
      <c r="C56" s="113" t="s">
        <v>299</v>
      </c>
      <c r="D56" s="114" t="s">
        <v>300</v>
      </c>
      <c r="E56" s="117"/>
      <c r="F56" s="112"/>
    </row>
    <row r="57" spans="2:6" s="116" customFormat="1" ht="27" customHeight="1">
      <c r="B57" s="357"/>
      <c r="C57" s="113" t="s">
        <v>301</v>
      </c>
      <c r="D57" s="114" t="s">
        <v>302</v>
      </c>
      <c r="E57" s="117"/>
      <c r="F57" s="112"/>
    </row>
    <row r="58" spans="2:6" s="116" customFormat="1" ht="27" customHeight="1">
      <c r="B58" s="357"/>
      <c r="C58" s="113" t="s">
        <v>303</v>
      </c>
      <c r="D58" s="114" t="s">
        <v>304</v>
      </c>
      <c r="E58" s="115"/>
      <c r="F58" s="112"/>
    </row>
    <row r="59" spans="2:6" s="116" customFormat="1" ht="27" customHeight="1">
      <c r="B59" s="357"/>
      <c r="C59" s="113" t="s">
        <v>305</v>
      </c>
      <c r="D59" s="114" t="s">
        <v>306</v>
      </c>
      <c r="E59" s="115"/>
      <c r="F59" s="112"/>
    </row>
    <row r="60" spans="2:6" s="116" customFormat="1" ht="27" customHeight="1">
      <c r="B60" s="357"/>
      <c r="C60" s="113" t="s">
        <v>307</v>
      </c>
      <c r="D60" s="114" t="s">
        <v>308</v>
      </c>
      <c r="E60" s="115"/>
      <c r="F60" s="112"/>
    </row>
    <row r="61" spans="2:6" s="116" customFormat="1" ht="27" customHeight="1">
      <c r="B61" s="357"/>
      <c r="C61" s="113" t="s">
        <v>309</v>
      </c>
      <c r="D61" s="114" t="s">
        <v>310</v>
      </c>
      <c r="E61" s="115"/>
      <c r="F61" s="112"/>
    </row>
    <row r="62" spans="2:6" s="116" customFormat="1" ht="27" customHeight="1">
      <c r="B62" s="357"/>
      <c r="C62" s="113" t="s">
        <v>311</v>
      </c>
      <c r="D62" s="114" t="s">
        <v>312</v>
      </c>
      <c r="E62" s="117"/>
      <c r="F62" s="112"/>
    </row>
    <row r="63" spans="2:6" s="116" customFormat="1" ht="27" customHeight="1">
      <c r="B63" s="365"/>
      <c r="C63" s="113" t="s">
        <v>313</v>
      </c>
      <c r="D63" s="123" t="s">
        <v>314</v>
      </c>
      <c r="E63" s="117"/>
      <c r="F63" s="112"/>
    </row>
    <row r="64" spans="2:6" s="116" customFormat="1" ht="27" customHeight="1" thickBot="1">
      <c r="B64" s="363"/>
      <c r="C64" s="143" t="s">
        <v>315</v>
      </c>
      <c r="D64" s="119" t="s">
        <v>316</v>
      </c>
      <c r="E64" s="117"/>
      <c r="F64" s="112"/>
    </row>
    <row r="65" spans="2:6" s="116" customFormat="1" ht="27" customHeight="1">
      <c r="B65" s="364" t="s">
        <v>317</v>
      </c>
      <c r="C65" s="120" t="s">
        <v>318</v>
      </c>
      <c r="D65" s="121" t="s">
        <v>319</v>
      </c>
      <c r="E65" s="117"/>
      <c r="F65" s="112"/>
    </row>
    <row r="66" spans="2:6" s="116" customFormat="1" ht="27" customHeight="1">
      <c r="B66" s="357"/>
      <c r="C66" s="113" t="s">
        <v>320</v>
      </c>
      <c r="D66" s="114" t="s">
        <v>321</v>
      </c>
      <c r="E66" s="117"/>
      <c r="F66" s="112"/>
    </row>
    <row r="67" spans="2:6" s="116" customFormat="1" ht="27" customHeight="1">
      <c r="B67" s="357"/>
      <c r="C67" s="113" t="s">
        <v>322</v>
      </c>
      <c r="D67" s="114" t="s">
        <v>323</v>
      </c>
      <c r="E67" s="117"/>
      <c r="F67" s="112"/>
    </row>
    <row r="68" spans="2:6" s="116" customFormat="1" ht="27" customHeight="1">
      <c r="B68" s="357"/>
      <c r="C68" s="113" t="s">
        <v>324</v>
      </c>
      <c r="D68" s="114" t="s">
        <v>325</v>
      </c>
      <c r="E68" s="115"/>
      <c r="F68" s="112"/>
    </row>
    <row r="69" spans="2:6" s="116" customFormat="1" ht="27" customHeight="1">
      <c r="B69" s="357"/>
      <c r="C69" s="113" t="s">
        <v>326</v>
      </c>
      <c r="D69" s="114" t="s">
        <v>327</v>
      </c>
      <c r="E69" s="115"/>
      <c r="F69" s="112"/>
    </row>
    <row r="70" spans="2:6" s="116" customFormat="1" ht="27" customHeight="1">
      <c r="B70" s="357"/>
      <c r="C70" s="113" t="s">
        <v>328</v>
      </c>
      <c r="D70" s="114" t="s">
        <v>329</v>
      </c>
      <c r="E70" s="117"/>
      <c r="F70" s="112"/>
    </row>
    <row r="71" spans="2:6" s="116" customFormat="1" ht="27" customHeight="1">
      <c r="B71" s="357"/>
      <c r="C71" s="113" t="s">
        <v>330</v>
      </c>
      <c r="D71" s="114" t="s">
        <v>331</v>
      </c>
      <c r="E71" s="115"/>
      <c r="F71" s="112"/>
    </row>
    <row r="72" spans="2:6" s="116" customFormat="1" ht="27" customHeight="1">
      <c r="B72" s="357"/>
      <c r="C72" s="113" t="s">
        <v>332</v>
      </c>
      <c r="D72" s="114" t="s">
        <v>333</v>
      </c>
      <c r="E72" s="117"/>
      <c r="F72" s="112"/>
    </row>
    <row r="73" spans="2:6" s="116" customFormat="1" ht="27" customHeight="1">
      <c r="B73" s="357"/>
      <c r="C73" s="113" t="s">
        <v>334</v>
      </c>
      <c r="D73" s="114" t="s">
        <v>335</v>
      </c>
      <c r="E73" s="115"/>
      <c r="F73" s="112"/>
    </row>
    <row r="74" spans="2:6" s="116" customFormat="1" ht="27" customHeight="1">
      <c r="B74" s="357"/>
      <c r="C74" s="113" t="s">
        <v>336</v>
      </c>
      <c r="D74" s="114" t="s">
        <v>337</v>
      </c>
      <c r="E74" s="115"/>
      <c r="F74" s="112"/>
    </row>
    <row r="75" spans="2:6" s="116" customFormat="1" ht="27" customHeight="1">
      <c r="B75" s="357"/>
      <c r="C75" s="113" t="s">
        <v>338</v>
      </c>
      <c r="D75" s="114" t="s">
        <v>339</v>
      </c>
      <c r="E75" s="124"/>
      <c r="F75" s="112"/>
    </row>
    <row r="76" spans="2:6" s="116" customFormat="1" ht="27" customHeight="1">
      <c r="B76" s="357"/>
      <c r="C76" s="113" t="s">
        <v>340</v>
      </c>
      <c r="D76" s="114" t="s">
        <v>341</v>
      </c>
      <c r="E76" s="124"/>
      <c r="F76" s="112"/>
    </row>
    <row r="77" spans="2:6" s="116" customFormat="1" ht="27" customHeight="1">
      <c r="B77" s="357"/>
      <c r="C77" s="113" t="s">
        <v>342</v>
      </c>
      <c r="D77" s="114" t="s">
        <v>343</v>
      </c>
      <c r="E77" s="124"/>
      <c r="F77" s="112"/>
    </row>
    <row r="78" spans="2:6" s="116" customFormat="1" ht="27" customHeight="1">
      <c r="B78" s="357"/>
      <c r="C78" s="113" t="s">
        <v>344</v>
      </c>
      <c r="D78" s="114" t="s">
        <v>345</v>
      </c>
      <c r="E78" s="124"/>
      <c r="F78" s="112"/>
    </row>
    <row r="79" spans="2:6" s="116" customFormat="1" ht="27" customHeight="1">
      <c r="B79" s="357"/>
      <c r="C79" s="113" t="s">
        <v>346</v>
      </c>
      <c r="D79" s="114" t="s">
        <v>347</v>
      </c>
      <c r="E79" s="124"/>
      <c r="F79" s="112"/>
    </row>
    <row r="80" spans="2:6" s="116" customFormat="1" ht="27" customHeight="1">
      <c r="B80" s="357"/>
      <c r="C80" s="113" t="s">
        <v>348</v>
      </c>
      <c r="D80" s="114" t="s">
        <v>349</v>
      </c>
      <c r="E80" s="124"/>
      <c r="F80" s="112"/>
    </row>
    <row r="81" spans="2:6" s="116" customFormat="1" ht="27" customHeight="1">
      <c r="B81" s="357"/>
      <c r="C81" s="113" t="s">
        <v>350</v>
      </c>
      <c r="D81" s="114" t="s">
        <v>351</v>
      </c>
      <c r="E81" s="124"/>
      <c r="F81" s="112"/>
    </row>
    <row r="82" spans="2:6" s="116" customFormat="1" ht="27" customHeight="1">
      <c r="B82" s="357"/>
      <c r="C82" s="113" t="s">
        <v>352</v>
      </c>
      <c r="D82" s="114" t="s">
        <v>353</v>
      </c>
      <c r="E82" s="124"/>
      <c r="F82" s="112"/>
    </row>
    <row r="83" spans="2:6" s="116" customFormat="1" ht="27" customHeight="1">
      <c r="B83" s="357"/>
      <c r="C83" s="113" t="s">
        <v>354</v>
      </c>
      <c r="D83" s="114" t="s">
        <v>355</v>
      </c>
      <c r="E83" s="124"/>
      <c r="F83" s="112"/>
    </row>
    <row r="84" spans="2:6" s="116" customFormat="1" ht="27" customHeight="1">
      <c r="B84" s="357"/>
      <c r="C84" s="113" t="s">
        <v>356</v>
      </c>
      <c r="D84" s="114" t="s">
        <v>357</v>
      </c>
      <c r="E84" s="115"/>
      <c r="F84" s="112"/>
    </row>
    <row r="85" spans="2:6" s="116" customFormat="1" ht="27" customHeight="1">
      <c r="B85" s="357"/>
      <c r="C85" s="113" t="s">
        <v>358</v>
      </c>
      <c r="D85" s="114" t="s">
        <v>359</v>
      </c>
      <c r="E85" s="115"/>
      <c r="F85" s="112"/>
    </row>
    <row r="86" spans="2:6" s="116" customFormat="1" ht="27" customHeight="1">
      <c r="B86" s="357"/>
      <c r="C86" s="113" t="s">
        <v>360</v>
      </c>
      <c r="D86" s="114" t="s">
        <v>361</v>
      </c>
      <c r="E86" s="115"/>
      <c r="F86" s="112"/>
    </row>
    <row r="87" spans="2:6" s="116" customFormat="1" ht="27" customHeight="1">
      <c r="B87" s="357"/>
      <c r="C87" s="113" t="s">
        <v>362</v>
      </c>
      <c r="D87" s="114" t="s">
        <v>363</v>
      </c>
      <c r="E87" s="115"/>
      <c r="F87" s="112"/>
    </row>
    <row r="88" spans="2:6" s="116" customFormat="1" ht="27" customHeight="1">
      <c r="B88" s="357"/>
      <c r="C88" s="113" t="s">
        <v>364</v>
      </c>
      <c r="D88" s="114" t="s">
        <v>365</v>
      </c>
      <c r="E88" s="117"/>
      <c r="F88" s="112"/>
    </row>
    <row r="89" spans="2:6" s="116" customFormat="1" ht="27" customHeight="1">
      <c r="B89" s="357"/>
      <c r="C89" s="113" t="s">
        <v>366</v>
      </c>
      <c r="D89" s="114" t="s">
        <v>367</v>
      </c>
      <c r="E89" s="117"/>
      <c r="F89" s="112"/>
    </row>
    <row r="90" spans="2:6" s="116" customFormat="1" ht="27" customHeight="1">
      <c r="B90" s="357"/>
      <c r="C90" s="113" t="s">
        <v>368</v>
      </c>
      <c r="D90" s="114" t="s">
        <v>369</v>
      </c>
      <c r="E90" s="115"/>
      <c r="F90" s="112"/>
    </row>
    <row r="91" spans="2:6" s="116" customFormat="1" ht="27" customHeight="1">
      <c r="B91" s="357"/>
      <c r="C91" s="113" t="s">
        <v>370</v>
      </c>
      <c r="D91" s="114" t="s">
        <v>371</v>
      </c>
      <c r="E91" s="115"/>
      <c r="F91" s="112"/>
    </row>
    <row r="92" spans="2:6" s="116" customFormat="1" ht="27" customHeight="1">
      <c r="B92" s="357"/>
      <c r="C92" s="113" t="s">
        <v>372</v>
      </c>
      <c r="D92" s="114" t="s">
        <v>373</v>
      </c>
      <c r="E92" s="115"/>
      <c r="F92" s="112"/>
    </row>
    <row r="93" spans="2:6" s="116" customFormat="1" ht="27" customHeight="1">
      <c r="B93" s="357"/>
      <c r="C93" s="113" t="s">
        <v>374</v>
      </c>
      <c r="D93" s="114" t="s">
        <v>375</v>
      </c>
      <c r="E93" s="115"/>
      <c r="F93" s="112"/>
    </row>
    <row r="94" spans="2:6" s="116" customFormat="1" ht="27" customHeight="1">
      <c r="B94" s="357"/>
      <c r="C94" s="113" t="s">
        <v>376</v>
      </c>
      <c r="D94" s="114" t="s">
        <v>377</v>
      </c>
      <c r="E94" s="115"/>
      <c r="F94" s="112"/>
    </row>
    <row r="95" spans="2:6" s="116" customFormat="1" ht="27" customHeight="1">
      <c r="B95" s="357"/>
      <c r="C95" s="113" t="s">
        <v>378</v>
      </c>
      <c r="D95" s="114" t="s">
        <v>379</v>
      </c>
      <c r="E95" s="115"/>
      <c r="F95" s="112"/>
    </row>
    <row r="96" spans="2:6" s="116" customFormat="1" ht="27" customHeight="1">
      <c r="B96" s="357"/>
      <c r="C96" s="113" t="s">
        <v>380</v>
      </c>
      <c r="D96" s="114" t="s">
        <v>381</v>
      </c>
      <c r="E96" s="117"/>
      <c r="F96" s="112"/>
    </row>
    <row r="97" spans="2:6" s="116" customFormat="1" ht="27" customHeight="1">
      <c r="B97" s="357"/>
      <c r="C97" s="113" t="s">
        <v>382</v>
      </c>
      <c r="D97" s="114" t="s">
        <v>383</v>
      </c>
      <c r="E97" s="115"/>
      <c r="F97" s="112"/>
    </row>
    <row r="98" spans="2:6" s="116" customFormat="1" ht="27" customHeight="1">
      <c r="B98" s="357"/>
      <c r="C98" s="113" t="s">
        <v>384</v>
      </c>
      <c r="D98" s="114" t="s">
        <v>385</v>
      </c>
      <c r="E98" s="115"/>
      <c r="F98" s="112"/>
    </row>
    <row r="99" spans="2:6" s="116" customFormat="1" ht="27" customHeight="1">
      <c r="B99" s="357"/>
      <c r="C99" s="113" t="s">
        <v>386</v>
      </c>
      <c r="D99" s="114" t="s">
        <v>387</v>
      </c>
      <c r="E99" s="115"/>
      <c r="F99" s="112"/>
    </row>
    <row r="100" spans="2:6" s="116" customFormat="1" ht="27" customHeight="1">
      <c r="B100" s="357"/>
      <c r="C100" s="113" t="s">
        <v>388</v>
      </c>
      <c r="D100" s="114" t="s">
        <v>389</v>
      </c>
      <c r="E100" s="115"/>
      <c r="F100" s="112"/>
    </row>
    <row r="101" spans="2:6" s="116" customFormat="1" ht="27" customHeight="1">
      <c r="B101" s="357"/>
      <c r="C101" s="113" t="s">
        <v>390</v>
      </c>
      <c r="D101" s="114" t="s">
        <v>391</v>
      </c>
      <c r="E101" s="117"/>
      <c r="F101" s="112"/>
    </row>
    <row r="102" spans="2:6" s="116" customFormat="1" ht="27" customHeight="1">
      <c r="B102" s="357"/>
      <c r="C102" s="113" t="s">
        <v>392</v>
      </c>
      <c r="D102" s="122" t="s">
        <v>393</v>
      </c>
      <c r="E102" s="117"/>
      <c r="F102" s="112"/>
    </row>
    <row r="103" spans="2:6" s="116" customFormat="1" ht="27" customHeight="1" thickBot="1">
      <c r="B103" s="358"/>
      <c r="C103" s="118" t="s">
        <v>394</v>
      </c>
      <c r="D103" s="119" t="s">
        <v>395</v>
      </c>
      <c r="E103" s="117"/>
      <c r="F103" s="112"/>
    </row>
    <row r="104" spans="2:6" s="116" customFormat="1" ht="27" customHeight="1">
      <c r="B104" s="356" t="s">
        <v>396</v>
      </c>
      <c r="C104" s="125" t="s">
        <v>397</v>
      </c>
      <c r="D104" s="126" t="s">
        <v>398</v>
      </c>
      <c r="E104" s="127"/>
      <c r="F104" s="128"/>
    </row>
    <row r="105" spans="2:6" ht="27" customHeight="1">
      <c r="B105" s="357"/>
      <c r="C105" s="113" t="s">
        <v>399</v>
      </c>
      <c r="D105" s="114" t="s">
        <v>400</v>
      </c>
    </row>
    <row r="106" spans="2:6" ht="27" customHeight="1">
      <c r="B106" s="357"/>
      <c r="C106" s="113" t="s">
        <v>401</v>
      </c>
      <c r="D106" s="114" t="s">
        <v>402</v>
      </c>
    </row>
    <row r="107" spans="2:6" ht="27" customHeight="1">
      <c r="B107" s="357"/>
      <c r="C107" s="113" t="s">
        <v>403</v>
      </c>
      <c r="D107" s="114" t="s">
        <v>404</v>
      </c>
    </row>
    <row r="108" spans="2:6" ht="27" customHeight="1">
      <c r="B108" s="357"/>
      <c r="C108" s="113" t="s">
        <v>405</v>
      </c>
      <c r="D108" s="114" t="s">
        <v>406</v>
      </c>
    </row>
    <row r="109" spans="2:6" ht="27" customHeight="1">
      <c r="B109" s="357"/>
      <c r="C109" s="113" t="s">
        <v>407</v>
      </c>
      <c r="D109" s="114" t="s">
        <v>408</v>
      </c>
    </row>
    <row r="110" spans="2:6" ht="27" customHeight="1">
      <c r="B110" s="357"/>
      <c r="C110" s="113" t="s">
        <v>409</v>
      </c>
      <c r="D110" s="114" t="s">
        <v>410</v>
      </c>
    </row>
    <row r="111" spans="2:6" ht="27" customHeight="1">
      <c r="B111" s="357"/>
      <c r="C111" s="113" t="s">
        <v>411</v>
      </c>
      <c r="D111" s="114" t="s">
        <v>412</v>
      </c>
    </row>
    <row r="112" spans="2:6" ht="27" customHeight="1">
      <c r="B112" s="357"/>
      <c r="C112" s="113" t="s">
        <v>413</v>
      </c>
      <c r="D112" s="114" t="s">
        <v>414</v>
      </c>
    </row>
    <row r="113" spans="2:4" ht="27" customHeight="1">
      <c r="B113" s="357"/>
      <c r="C113" s="113" t="s">
        <v>415</v>
      </c>
      <c r="D113" s="122" t="s">
        <v>416</v>
      </c>
    </row>
    <row r="114" spans="2:4" ht="27" customHeight="1" thickBot="1">
      <c r="B114" s="358"/>
      <c r="C114" s="118" t="s">
        <v>417</v>
      </c>
      <c r="D114" s="119" t="s">
        <v>418</v>
      </c>
    </row>
    <row r="115" spans="2:4" ht="22.5" customHeight="1">
      <c r="B115" s="129"/>
      <c r="C115" s="129"/>
    </row>
    <row r="116" spans="2:4" ht="22.5" customHeight="1">
      <c r="B116" s="129"/>
      <c r="C116" s="129"/>
    </row>
    <row r="117" spans="2:4" ht="22.5" customHeight="1">
      <c r="B117" s="129"/>
      <c r="C117" s="129"/>
    </row>
    <row r="118" spans="2:4" ht="22.5" customHeight="1">
      <c r="B118" s="129"/>
      <c r="C118" s="129"/>
    </row>
    <row r="119" spans="2:4" ht="22.5" customHeight="1">
      <c r="B119" s="129"/>
      <c r="C119" s="129"/>
    </row>
    <row r="120" spans="2:4" ht="22.5" customHeight="1">
      <c r="B120" s="129"/>
      <c r="C120" s="129"/>
    </row>
    <row r="121" spans="2:4" ht="22.5" customHeight="1">
      <c r="B121" s="129"/>
      <c r="C121" s="129"/>
    </row>
    <row r="122" spans="2:4" ht="22.5" customHeight="1">
      <c r="B122" s="129"/>
      <c r="C122" s="129"/>
    </row>
    <row r="123" spans="2:4" ht="22.5" customHeight="1">
      <c r="B123" s="129"/>
      <c r="C123" s="129"/>
    </row>
    <row r="124" spans="2:4" ht="22.5" customHeight="1">
      <c r="B124" s="129"/>
      <c r="C124" s="129"/>
    </row>
    <row r="125" spans="2:4" ht="22.5" customHeight="1">
      <c r="B125" s="129"/>
      <c r="C125" s="129"/>
    </row>
  </sheetData>
  <mergeCells count="6">
    <mergeCell ref="B104:B114"/>
    <mergeCell ref="B2:D2"/>
    <mergeCell ref="B4:B18"/>
    <mergeCell ref="B19:B52"/>
    <mergeCell ref="B53:B64"/>
    <mergeCell ref="B65:B10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FAD40-D1F2-4C20-925E-C9BBACA5807C}">
  <dimension ref="B1:D49"/>
  <sheetViews>
    <sheetView topLeftCell="A33" zoomScale="80" zoomScaleNormal="80" workbookViewId="0">
      <selection activeCell="B2" sqref="B2:D49"/>
    </sheetView>
  </sheetViews>
  <sheetFormatPr baseColWidth="10" defaultColWidth="10.88671875" defaultRowHeight="13.8"/>
  <cols>
    <col min="1" max="1" width="6.109375" style="130" customWidth="1"/>
    <col min="2" max="2" width="35.33203125" style="130" customWidth="1"/>
    <col min="3" max="3" width="10.88671875" style="131"/>
    <col min="4" max="4" width="61.6640625" style="130" customWidth="1"/>
    <col min="5" max="256" width="10.88671875" style="130"/>
    <col min="257" max="257" width="6.109375" style="130" customWidth="1"/>
    <col min="258" max="258" width="35.33203125" style="130" customWidth="1"/>
    <col min="259" max="259" width="10.88671875" style="130"/>
    <col min="260" max="260" width="61.6640625" style="130" customWidth="1"/>
    <col min="261" max="512" width="10.88671875" style="130"/>
    <col min="513" max="513" width="6.109375" style="130" customWidth="1"/>
    <col min="514" max="514" width="35.33203125" style="130" customWidth="1"/>
    <col min="515" max="515" width="10.88671875" style="130"/>
    <col min="516" max="516" width="61.6640625" style="130" customWidth="1"/>
    <col min="517" max="768" width="10.88671875" style="130"/>
    <col min="769" max="769" width="6.109375" style="130" customWidth="1"/>
    <col min="770" max="770" width="35.33203125" style="130" customWidth="1"/>
    <col min="771" max="771" width="10.88671875" style="130"/>
    <col min="772" max="772" width="61.6640625" style="130" customWidth="1"/>
    <col min="773" max="1024" width="10.88671875" style="130"/>
    <col min="1025" max="1025" width="6.109375" style="130" customWidth="1"/>
    <col min="1026" max="1026" width="35.33203125" style="130" customWidth="1"/>
    <col min="1027" max="1027" width="10.88671875" style="130"/>
    <col min="1028" max="1028" width="61.6640625" style="130" customWidth="1"/>
    <col min="1029" max="1280" width="10.88671875" style="130"/>
    <col min="1281" max="1281" width="6.109375" style="130" customWidth="1"/>
    <col min="1282" max="1282" width="35.33203125" style="130" customWidth="1"/>
    <col min="1283" max="1283" width="10.88671875" style="130"/>
    <col min="1284" max="1284" width="61.6640625" style="130" customWidth="1"/>
    <col min="1285" max="1536" width="10.88671875" style="130"/>
    <col min="1537" max="1537" width="6.109375" style="130" customWidth="1"/>
    <col min="1538" max="1538" width="35.33203125" style="130" customWidth="1"/>
    <col min="1539" max="1539" width="10.88671875" style="130"/>
    <col min="1540" max="1540" width="61.6640625" style="130" customWidth="1"/>
    <col min="1541" max="1792" width="10.88671875" style="130"/>
    <col min="1793" max="1793" width="6.109375" style="130" customWidth="1"/>
    <col min="1794" max="1794" width="35.33203125" style="130" customWidth="1"/>
    <col min="1795" max="1795" width="10.88671875" style="130"/>
    <col min="1796" max="1796" width="61.6640625" style="130" customWidth="1"/>
    <col min="1797" max="2048" width="10.88671875" style="130"/>
    <col min="2049" max="2049" width="6.109375" style="130" customWidth="1"/>
    <col min="2050" max="2050" width="35.33203125" style="130" customWidth="1"/>
    <col min="2051" max="2051" width="10.88671875" style="130"/>
    <col min="2052" max="2052" width="61.6640625" style="130" customWidth="1"/>
    <col min="2053" max="2304" width="10.88671875" style="130"/>
    <col min="2305" max="2305" width="6.109375" style="130" customWidth="1"/>
    <col min="2306" max="2306" width="35.33203125" style="130" customWidth="1"/>
    <col min="2307" max="2307" width="10.88671875" style="130"/>
    <col min="2308" max="2308" width="61.6640625" style="130" customWidth="1"/>
    <col min="2309" max="2560" width="10.88671875" style="130"/>
    <col min="2561" max="2561" width="6.109375" style="130" customWidth="1"/>
    <col min="2562" max="2562" width="35.33203125" style="130" customWidth="1"/>
    <col min="2563" max="2563" width="10.88671875" style="130"/>
    <col min="2564" max="2564" width="61.6640625" style="130" customWidth="1"/>
    <col min="2565" max="2816" width="10.88671875" style="130"/>
    <col min="2817" max="2817" width="6.109375" style="130" customWidth="1"/>
    <col min="2818" max="2818" width="35.33203125" style="130" customWidth="1"/>
    <col min="2819" max="2819" width="10.88671875" style="130"/>
    <col min="2820" max="2820" width="61.6640625" style="130" customWidth="1"/>
    <col min="2821" max="3072" width="10.88671875" style="130"/>
    <col min="3073" max="3073" width="6.109375" style="130" customWidth="1"/>
    <col min="3074" max="3074" width="35.33203125" style="130" customWidth="1"/>
    <col min="3075" max="3075" width="10.88671875" style="130"/>
    <col min="3076" max="3076" width="61.6640625" style="130" customWidth="1"/>
    <col min="3077" max="3328" width="10.88671875" style="130"/>
    <col min="3329" max="3329" width="6.109375" style="130" customWidth="1"/>
    <col min="3330" max="3330" width="35.33203125" style="130" customWidth="1"/>
    <col min="3331" max="3331" width="10.88671875" style="130"/>
    <col min="3332" max="3332" width="61.6640625" style="130" customWidth="1"/>
    <col min="3333" max="3584" width="10.88671875" style="130"/>
    <col min="3585" max="3585" width="6.109375" style="130" customWidth="1"/>
    <col min="3586" max="3586" width="35.33203125" style="130" customWidth="1"/>
    <col min="3587" max="3587" width="10.88671875" style="130"/>
    <col min="3588" max="3588" width="61.6640625" style="130" customWidth="1"/>
    <col min="3589" max="3840" width="10.88671875" style="130"/>
    <col min="3841" max="3841" width="6.109375" style="130" customWidth="1"/>
    <col min="3842" max="3842" width="35.33203125" style="130" customWidth="1"/>
    <col min="3843" max="3843" width="10.88671875" style="130"/>
    <col min="3844" max="3844" width="61.6640625" style="130" customWidth="1"/>
    <col min="3845" max="4096" width="10.88671875" style="130"/>
    <col min="4097" max="4097" width="6.109375" style="130" customWidth="1"/>
    <col min="4098" max="4098" width="35.33203125" style="130" customWidth="1"/>
    <col min="4099" max="4099" width="10.88671875" style="130"/>
    <col min="4100" max="4100" width="61.6640625" style="130" customWidth="1"/>
    <col min="4101" max="4352" width="10.88671875" style="130"/>
    <col min="4353" max="4353" width="6.109375" style="130" customWidth="1"/>
    <col min="4354" max="4354" width="35.33203125" style="130" customWidth="1"/>
    <col min="4355" max="4355" width="10.88671875" style="130"/>
    <col min="4356" max="4356" width="61.6640625" style="130" customWidth="1"/>
    <col min="4357" max="4608" width="10.88671875" style="130"/>
    <col min="4609" max="4609" width="6.109375" style="130" customWidth="1"/>
    <col min="4610" max="4610" width="35.33203125" style="130" customWidth="1"/>
    <col min="4611" max="4611" width="10.88671875" style="130"/>
    <col min="4612" max="4612" width="61.6640625" style="130" customWidth="1"/>
    <col min="4613" max="4864" width="10.88671875" style="130"/>
    <col min="4865" max="4865" width="6.109375" style="130" customWidth="1"/>
    <col min="4866" max="4866" width="35.33203125" style="130" customWidth="1"/>
    <col min="4867" max="4867" width="10.88671875" style="130"/>
    <col min="4868" max="4868" width="61.6640625" style="130" customWidth="1"/>
    <col min="4869" max="5120" width="10.88671875" style="130"/>
    <col min="5121" max="5121" width="6.109375" style="130" customWidth="1"/>
    <col min="5122" max="5122" width="35.33203125" style="130" customWidth="1"/>
    <col min="5123" max="5123" width="10.88671875" style="130"/>
    <col min="5124" max="5124" width="61.6640625" style="130" customWidth="1"/>
    <col min="5125" max="5376" width="10.88671875" style="130"/>
    <col min="5377" max="5377" width="6.109375" style="130" customWidth="1"/>
    <col min="5378" max="5378" width="35.33203125" style="130" customWidth="1"/>
    <col min="5379" max="5379" width="10.88671875" style="130"/>
    <col min="5380" max="5380" width="61.6640625" style="130" customWidth="1"/>
    <col min="5381" max="5632" width="10.88671875" style="130"/>
    <col min="5633" max="5633" width="6.109375" style="130" customWidth="1"/>
    <col min="5634" max="5634" width="35.33203125" style="130" customWidth="1"/>
    <col min="5635" max="5635" width="10.88671875" style="130"/>
    <col min="5636" max="5636" width="61.6640625" style="130" customWidth="1"/>
    <col min="5637" max="5888" width="10.88671875" style="130"/>
    <col min="5889" max="5889" width="6.109375" style="130" customWidth="1"/>
    <col min="5890" max="5890" width="35.33203125" style="130" customWidth="1"/>
    <col min="5891" max="5891" width="10.88671875" style="130"/>
    <col min="5892" max="5892" width="61.6640625" style="130" customWidth="1"/>
    <col min="5893" max="6144" width="10.88671875" style="130"/>
    <col min="6145" max="6145" width="6.109375" style="130" customWidth="1"/>
    <col min="6146" max="6146" width="35.33203125" style="130" customWidth="1"/>
    <col min="6147" max="6147" width="10.88671875" style="130"/>
    <col min="6148" max="6148" width="61.6640625" style="130" customWidth="1"/>
    <col min="6149" max="6400" width="10.88671875" style="130"/>
    <col min="6401" max="6401" width="6.109375" style="130" customWidth="1"/>
    <col min="6402" max="6402" width="35.33203125" style="130" customWidth="1"/>
    <col min="6403" max="6403" width="10.88671875" style="130"/>
    <col min="6404" max="6404" width="61.6640625" style="130" customWidth="1"/>
    <col min="6405" max="6656" width="10.88671875" style="130"/>
    <col min="6657" max="6657" width="6.109375" style="130" customWidth="1"/>
    <col min="6658" max="6658" width="35.33203125" style="130" customWidth="1"/>
    <col min="6659" max="6659" width="10.88671875" style="130"/>
    <col min="6660" max="6660" width="61.6640625" style="130" customWidth="1"/>
    <col min="6661" max="6912" width="10.88671875" style="130"/>
    <col min="6913" max="6913" width="6.109375" style="130" customWidth="1"/>
    <col min="6914" max="6914" width="35.33203125" style="130" customWidth="1"/>
    <col min="6915" max="6915" width="10.88671875" style="130"/>
    <col min="6916" max="6916" width="61.6640625" style="130" customWidth="1"/>
    <col min="6917" max="7168" width="10.88671875" style="130"/>
    <col min="7169" max="7169" width="6.109375" style="130" customWidth="1"/>
    <col min="7170" max="7170" width="35.33203125" style="130" customWidth="1"/>
    <col min="7171" max="7171" width="10.88671875" style="130"/>
    <col min="7172" max="7172" width="61.6640625" style="130" customWidth="1"/>
    <col min="7173" max="7424" width="10.88671875" style="130"/>
    <col min="7425" max="7425" width="6.109375" style="130" customWidth="1"/>
    <col min="7426" max="7426" width="35.33203125" style="130" customWidth="1"/>
    <col min="7427" max="7427" width="10.88671875" style="130"/>
    <col min="7428" max="7428" width="61.6640625" style="130" customWidth="1"/>
    <col min="7429" max="7680" width="10.88671875" style="130"/>
    <col min="7681" max="7681" width="6.109375" style="130" customWidth="1"/>
    <col min="7682" max="7682" width="35.33203125" style="130" customWidth="1"/>
    <col min="7683" max="7683" width="10.88671875" style="130"/>
    <col min="7684" max="7684" width="61.6640625" style="130" customWidth="1"/>
    <col min="7685" max="7936" width="10.88671875" style="130"/>
    <col min="7937" max="7937" width="6.109375" style="130" customWidth="1"/>
    <col min="7938" max="7938" width="35.33203125" style="130" customWidth="1"/>
    <col min="7939" max="7939" width="10.88671875" style="130"/>
    <col min="7940" max="7940" width="61.6640625" style="130" customWidth="1"/>
    <col min="7941" max="8192" width="10.88671875" style="130"/>
    <col min="8193" max="8193" width="6.109375" style="130" customWidth="1"/>
    <col min="8194" max="8194" width="35.33203125" style="130" customWidth="1"/>
    <col min="8195" max="8195" width="10.88671875" style="130"/>
    <col min="8196" max="8196" width="61.6640625" style="130" customWidth="1"/>
    <col min="8197" max="8448" width="10.88671875" style="130"/>
    <col min="8449" max="8449" width="6.109375" style="130" customWidth="1"/>
    <col min="8450" max="8450" width="35.33203125" style="130" customWidth="1"/>
    <col min="8451" max="8451" width="10.88671875" style="130"/>
    <col min="8452" max="8452" width="61.6640625" style="130" customWidth="1"/>
    <col min="8453" max="8704" width="10.88671875" style="130"/>
    <col min="8705" max="8705" width="6.109375" style="130" customWidth="1"/>
    <col min="8706" max="8706" width="35.33203125" style="130" customWidth="1"/>
    <col min="8707" max="8707" width="10.88671875" style="130"/>
    <col min="8708" max="8708" width="61.6640625" style="130" customWidth="1"/>
    <col min="8709" max="8960" width="10.88671875" style="130"/>
    <col min="8961" max="8961" width="6.109375" style="130" customWidth="1"/>
    <col min="8962" max="8962" width="35.33203125" style="130" customWidth="1"/>
    <col min="8963" max="8963" width="10.88671875" style="130"/>
    <col min="8964" max="8964" width="61.6640625" style="130" customWidth="1"/>
    <col min="8965" max="9216" width="10.88671875" style="130"/>
    <col min="9217" max="9217" width="6.109375" style="130" customWidth="1"/>
    <col min="9218" max="9218" width="35.33203125" style="130" customWidth="1"/>
    <col min="9219" max="9219" width="10.88671875" style="130"/>
    <col min="9220" max="9220" width="61.6640625" style="130" customWidth="1"/>
    <col min="9221" max="9472" width="10.88671875" style="130"/>
    <col min="9473" max="9473" width="6.109375" style="130" customWidth="1"/>
    <col min="9474" max="9474" width="35.33203125" style="130" customWidth="1"/>
    <col min="9475" max="9475" width="10.88671875" style="130"/>
    <col min="9476" max="9476" width="61.6640625" style="130" customWidth="1"/>
    <col min="9477" max="9728" width="10.88671875" style="130"/>
    <col min="9729" max="9729" width="6.109375" style="130" customWidth="1"/>
    <col min="9730" max="9730" width="35.33203125" style="130" customWidth="1"/>
    <col min="9731" max="9731" width="10.88671875" style="130"/>
    <col min="9732" max="9732" width="61.6640625" style="130" customWidth="1"/>
    <col min="9733" max="9984" width="10.88671875" style="130"/>
    <col min="9985" max="9985" width="6.109375" style="130" customWidth="1"/>
    <col min="9986" max="9986" width="35.33203125" style="130" customWidth="1"/>
    <col min="9987" max="9987" width="10.88671875" style="130"/>
    <col min="9988" max="9988" width="61.6640625" style="130" customWidth="1"/>
    <col min="9989" max="10240" width="10.88671875" style="130"/>
    <col min="10241" max="10241" width="6.109375" style="130" customWidth="1"/>
    <col min="10242" max="10242" width="35.33203125" style="130" customWidth="1"/>
    <col min="10243" max="10243" width="10.88671875" style="130"/>
    <col min="10244" max="10244" width="61.6640625" style="130" customWidth="1"/>
    <col min="10245" max="10496" width="10.88671875" style="130"/>
    <col min="10497" max="10497" width="6.109375" style="130" customWidth="1"/>
    <col min="10498" max="10498" width="35.33203125" style="130" customWidth="1"/>
    <col min="10499" max="10499" width="10.88671875" style="130"/>
    <col min="10500" max="10500" width="61.6640625" style="130" customWidth="1"/>
    <col min="10501" max="10752" width="10.88671875" style="130"/>
    <col min="10753" max="10753" width="6.109375" style="130" customWidth="1"/>
    <col min="10754" max="10754" width="35.33203125" style="130" customWidth="1"/>
    <col min="10755" max="10755" width="10.88671875" style="130"/>
    <col min="10756" max="10756" width="61.6640625" style="130" customWidth="1"/>
    <col min="10757" max="11008" width="10.88671875" style="130"/>
    <col min="11009" max="11009" width="6.109375" style="130" customWidth="1"/>
    <col min="11010" max="11010" width="35.33203125" style="130" customWidth="1"/>
    <col min="11011" max="11011" width="10.88671875" style="130"/>
    <col min="11012" max="11012" width="61.6640625" style="130" customWidth="1"/>
    <col min="11013" max="11264" width="10.88671875" style="130"/>
    <col min="11265" max="11265" width="6.109375" style="130" customWidth="1"/>
    <col min="11266" max="11266" width="35.33203125" style="130" customWidth="1"/>
    <col min="11267" max="11267" width="10.88671875" style="130"/>
    <col min="11268" max="11268" width="61.6640625" style="130" customWidth="1"/>
    <col min="11269" max="11520" width="10.88671875" style="130"/>
    <col min="11521" max="11521" width="6.109375" style="130" customWidth="1"/>
    <col min="11522" max="11522" width="35.33203125" style="130" customWidth="1"/>
    <col min="11523" max="11523" width="10.88671875" style="130"/>
    <col min="11524" max="11524" width="61.6640625" style="130" customWidth="1"/>
    <col min="11525" max="11776" width="10.88671875" style="130"/>
    <col min="11777" max="11777" width="6.109375" style="130" customWidth="1"/>
    <col min="11778" max="11778" width="35.33203125" style="130" customWidth="1"/>
    <col min="11779" max="11779" width="10.88671875" style="130"/>
    <col min="11780" max="11780" width="61.6640625" style="130" customWidth="1"/>
    <col min="11781" max="12032" width="10.88671875" style="130"/>
    <col min="12033" max="12033" width="6.109375" style="130" customWidth="1"/>
    <col min="12034" max="12034" width="35.33203125" style="130" customWidth="1"/>
    <col min="12035" max="12035" width="10.88671875" style="130"/>
    <col min="12036" max="12036" width="61.6640625" style="130" customWidth="1"/>
    <col min="12037" max="12288" width="10.88671875" style="130"/>
    <col min="12289" max="12289" width="6.109375" style="130" customWidth="1"/>
    <col min="12290" max="12290" width="35.33203125" style="130" customWidth="1"/>
    <col min="12291" max="12291" width="10.88671875" style="130"/>
    <col min="12292" max="12292" width="61.6640625" style="130" customWidth="1"/>
    <col min="12293" max="12544" width="10.88671875" style="130"/>
    <col min="12545" max="12545" width="6.109375" style="130" customWidth="1"/>
    <col min="12546" max="12546" width="35.33203125" style="130" customWidth="1"/>
    <col min="12547" max="12547" width="10.88671875" style="130"/>
    <col min="12548" max="12548" width="61.6640625" style="130" customWidth="1"/>
    <col min="12549" max="12800" width="10.88671875" style="130"/>
    <col min="12801" max="12801" width="6.109375" style="130" customWidth="1"/>
    <col min="12802" max="12802" width="35.33203125" style="130" customWidth="1"/>
    <col min="12803" max="12803" width="10.88671875" style="130"/>
    <col min="12804" max="12804" width="61.6640625" style="130" customWidth="1"/>
    <col min="12805" max="13056" width="10.88671875" style="130"/>
    <col min="13057" max="13057" width="6.109375" style="130" customWidth="1"/>
    <col min="13058" max="13058" width="35.33203125" style="130" customWidth="1"/>
    <col min="13059" max="13059" width="10.88671875" style="130"/>
    <col min="13060" max="13060" width="61.6640625" style="130" customWidth="1"/>
    <col min="13061" max="13312" width="10.88671875" style="130"/>
    <col min="13313" max="13313" width="6.109375" style="130" customWidth="1"/>
    <col min="13314" max="13314" width="35.33203125" style="130" customWidth="1"/>
    <col min="13315" max="13315" width="10.88671875" style="130"/>
    <col min="13316" max="13316" width="61.6640625" style="130" customWidth="1"/>
    <col min="13317" max="13568" width="10.88671875" style="130"/>
    <col min="13569" max="13569" width="6.109375" style="130" customWidth="1"/>
    <col min="13570" max="13570" width="35.33203125" style="130" customWidth="1"/>
    <col min="13571" max="13571" width="10.88671875" style="130"/>
    <col min="13572" max="13572" width="61.6640625" style="130" customWidth="1"/>
    <col min="13573" max="13824" width="10.88671875" style="130"/>
    <col min="13825" max="13825" width="6.109375" style="130" customWidth="1"/>
    <col min="13826" max="13826" width="35.33203125" style="130" customWidth="1"/>
    <col min="13827" max="13827" width="10.88671875" style="130"/>
    <col min="13828" max="13828" width="61.6640625" style="130" customWidth="1"/>
    <col min="13829" max="14080" width="10.88671875" style="130"/>
    <col min="14081" max="14081" width="6.109375" style="130" customWidth="1"/>
    <col min="14082" max="14082" width="35.33203125" style="130" customWidth="1"/>
    <col min="14083" max="14083" width="10.88671875" style="130"/>
    <col min="14084" max="14084" width="61.6640625" style="130" customWidth="1"/>
    <col min="14085" max="14336" width="10.88671875" style="130"/>
    <col min="14337" max="14337" width="6.109375" style="130" customWidth="1"/>
    <col min="14338" max="14338" width="35.33203125" style="130" customWidth="1"/>
    <col min="14339" max="14339" width="10.88671875" style="130"/>
    <col min="14340" max="14340" width="61.6640625" style="130" customWidth="1"/>
    <col min="14341" max="14592" width="10.88671875" style="130"/>
    <col min="14593" max="14593" width="6.109375" style="130" customWidth="1"/>
    <col min="14594" max="14594" width="35.33203125" style="130" customWidth="1"/>
    <col min="14595" max="14595" width="10.88671875" style="130"/>
    <col min="14596" max="14596" width="61.6640625" style="130" customWidth="1"/>
    <col min="14597" max="14848" width="10.88671875" style="130"/>
    <col min="14849" max="14849" width="6.109375" style="130" customWidth="1"/>
    <col min="14850" max="14850" width="35.33203125" style="130" customWidth="1"/>
    <col min="14851" max="14851" width="10.88671875" style="130"/>
    <col min="14852" max="14852" width="61.6640625" style="130" customWidth="1"/>
    <col min="14853" max="15104" width="10.88671875" style="130"/>
    <col min="15105" max="15105" width="6.109375" style="130" customWidth="1"/>
    <col min="15106" max="15106" width="35.33203125" style="130" customWidth="1"/>
    <col min="15107" max="15107" width="10.88671875" style="130"/>
    <col min="15108" max="15108" width="61.6640625" style="130" customWidth="1"/>
    <col min="15109" max="15360" width="10.88671875" style="130"/>
    <col min="15361" max="15361" width="6.109375" style="130" customWidth="1"/>
    <col min="15362" max="15362" width="35.33203125" style="130" customWidth="1"/>
    <col min="15363" max="15363" width="10.88671875" style="130"/>
    <col min="15364" max="15364" width="61.6640625" style="130" customWidth="1"/>
    <col min="15365" max="15616" width="10.88671875" style="130"/>
    <col min="15617" max="15617" width="6.109375" style="130" customWidth="1"/>
    <col min="15618" max="15618" width="35.33203125" style="130" customWidth="1"/>
    <col min="15619" max="15619" width="10.88671875" style="130"/>
    <col min="15620" max="15620" width="61.6640625" style="130" customWidth="1"/>
    <col min="15621" max="15872" width="10.88671875" style="130"/>
    <col min="15873" max="15873" width="6.109375" style="130" customWidth="1"/>
    <col min="15874" max="15874" width="35.33203125" style="130" customWidth="1"/>
    <col min="15875" max="15875" width="10.88671875" style="130"/>
    <col min="15876" max="15876" width="61.6640625" style="130" customWidth="1"/>
    <col min="15877" max="16128" width="10.88671875" style="130"/>
    <col min="16129" max="16129" width="6.109375" style="130" customWidth="1"/>
    <col min="16130" max="16130" width="35.33203125" style="130" customWidth="1"/>
    <col min="16131" max="16131" width="10.88671875" style="130"/>
    <col min="16132" max="16132" width="61.6640625" style="130" customWidth="1"/>
    <col min="16133" max="16384" width="10.88671875" style="130"/>
  </cols>
  <sheetData>
    <row r="1" spans="2:4" ht="14.4" thickBot="1"/>
    <row r="2" spans="2:4" ht="23.25" customHeight="1" thickBot="1">
      <c r="B2" s="366" t="s">
        <v>419</v>
      </c>
      <c r="C2" s="367"/>
      <c r="D2" s="368"/>
    </row>
    <row r="3" spans="2:4" ht="14.4" thickBot="1">
      <c r="B3" s="132" t="s">
        <v>420</v>
      </c>
      <c r="C3" s="133" t="s">
        <v>190</v>
      </c>
      <c r="D3" s="133" t="s">
        <v>421</v>
      </c>
    </row>
    <row r="4" spans="2:4">
      <c r="B4" s="369" t="s">
        <v>422</v>
      </c>
      <c r="C4" s="134" t="s">
        <v>193</v>
      </c>
      <c r="D4" s="135" t="s">
        <v>423</v>
      </c>
    </row>
    <row r="5" spans="2:4">
      <c r="B5" s="370"/>
      <c r="C5" s="136" t="s">
        <v>195</v>
      </c>
      <c r="D5" s="137" t="s">
        <v>424</v>
      </c>
    </row>
    <row r="6" spans="2:4">
      <c r="B6" s="370"/>
      <c r="C6" s="136" t="s">
        <v>197</v>
      </c>
      <c r="D6" s="137" t="s">
        <v>425</v>
      </c>
    </row>
    <row r="7" spans="2:4">
      <c r="B7" s="370"/>
      <c r="C7" s="136" t="s">
        <v>199</v>
      </c>
      <c r="D7" s="137" t="s">
        <v>426</v>
      </c>
    </row>
    <row r="8" spans="2:4">
      <c r="B8" s="370"/>
      <c r="C8" s="136" t="s">
        <v>201</v>
      </c>
      <c r="D8" s="137" t="s">
        <v>427</v>
      </c>
    </row>
    <row r="9" spans="2:4">
      <c r="B9" s="370"/>
      <c r="C9" s="136" t="s">
        <v>203</v>
      </c>
      <c r="D9" s="137" t="s">
        <v>428</v>
      </c>
    </row>
    <row r="10" spans="2:4">
      <c r="B10" s="370"/>
      <c r="C10" s="136" t="s">
        <v>205</v>
      </c>
      <c r="D10" s="137" t="s">
        <v>429</v>
      </c>
    </row>
    <row r="11" spans="2:4">
      <c r="B11" s="370"/>
      <c r="C11" s="136" t="s">
        <v>207</v>
      </c>
      <c r="D11" s="137" t="s">
        <v>430</v>
      </c>
    </row>
    <row r="12" spans="2:4" ht="33.75" customHeight="1" thickBot="1">
      <c r="B12" s="371"/>
      <c r="C12" s="138" t="s">
        <v>209</v>
      </c>
      <c r="D12" s="139" t="s">
        <v>431</v>
      </c>
    </row>
    <row r="13" spans="2:4">
      <c r="B13" s="369" t="s">
        <v>432</v>
      </c>
      <c r="C13" s="134" t="s">
        <v>224</v>
      </c>
      <c r="D13" s="135" t="s">
        <v>433</v>
      </c>
    </row>
    <row r="14" spans="2:4" ht="27.75" customHeight="1">
      <c r="B14" s="370"/>
      <c r="C14" s="136" t="s">
        <v>226</v>
      </c>
      <c r="D14" s="137" t="s">
        <v>434</v>
      </c>
    </row>
    <row r="15" spans="2:4">
      <c r="B15" s="370"/>
      <c r="C15" s="136" t="s">
        <v>228</v>
      </c>
      <c r="D15" s="137" t="s">
        <v>435</v>
      </c>
    </row>
    <row r="16" spans="2:4">
      <c r="B16" s="370"/>
      <c r="C16" s="136" t="s">
        <v>230</v>
      </c>
      <c r="D16" s="137" t="s">
        <v>436</v>
      </c>
    </row>
    <row r="17" spans="2:4">
      <c r="B17" s="370"/>
      <c r="C17" s="136" t="s">
        <v>232</v>
      </c>
      <c r="D17" s="137" t="s">
        <v>437</v>
      </c>
    </row>
    <row r="18" spans="2:4">
      <c r="B18" s="370"/>
      <c r="C18" s="136" t="s">
        <v>234</v>
      </c>
      <c r="D18" s="137" t="s">
        <v>438</v>
      </c>
    </row>
    <row r="19" spans="2:4">
      <c r="B19" s="370"/>
      <c r="C19" s="136" t="s">
        <v>236</v>
      </c>
      <c r="D19" s="137" t="s">
        <v>439</v>
      </c>
    </row>
    <row r="20" spans="2:4">
      <c r="B20" s="370"/>
      <c r="C20" s="136" t="s">
        <v>238</v>
      </c>
      <c r="D20" s="137" t="s">
        <v>440</v>
      </c>
    </row>
    <row r="21" spans="2:4" ht="15" customHeight="1">
      <c r="B21" s="370"/>
      <c r="C21" s="136" t="s">
        <v>240</v>
      </c>
      <c r="D21" s="137" t="s">
        <v>441</v>
      </c>
    </row>
    <row r="22" spans="2:4" ht="15" customHeight="1">
      <c r="B22" s="370"/>
      <c r="C22" s="136" t="s">
        <v>242</v>
      </c>
      <c r="D22" s="137" t="s">
        <v>442</v>
      </c>
    </row>
    <row r="23" spans="2:4" ht="15" customHeight="1">
      <c r="B23" s="370"/>
      <c r="C23" s="136" t="s">
        <v>244</v>
      </c>
      <c r="D23" s="137" t="s">
        <v>443</v>
      </c>
    </row>
    <row r="24" spans="2:4" ht="15" customHeight="1">
      <c r="B24" s="370"/>
      <c r="C24" s="136" t="s">
        <v>246</v>
      </c>
      <c r="D24" s="137" t="s">
        <v>444</v>
      </c>
    </row>
    <row r="25" spans="2:4" ht="14.25" customHeight="1">
      <c r="B25" s="370"/>
      <c r="C25" s="136" t="s">
        <v>248</v>
      </c>
      <c r="D25" s="137" t="s">
        <v>445</v>
      </c>
    </row>
    <row r="26" spans="2:4" ht="14.4" thickBot="1">
      <c r="B26" s="371"/>
      <c r="C26" s="138" t="s">
        <v>250</v>
      </c>
      <c r="D26" s="139" t="s">
        <v>446</v>
      </c>
    </row>
    <row r="27" spans="2:4" ht="26.25" customHeight="1">
      <c r="B27" s="369" t="s">
        <v>447</v>
      </c>
      <c r="C27" s="134" t="s">
        <v>293</v>
      </c>
      <c r="D27" s="135" t="s">
        <v>448</v>
      </c>
    </row>
    <row r="28" spans="2:4">
      <c r="B28" s="370"/>
      <c r="C28" s="136" t="s">
        <v>295</v>
      </c>
      <c r="D28" s="137" t="s">
        <v>449</v>
      </c>
    </row>
    <row r="29" spans="2:4" ht="27" customHeight="1">
      <c r="B29" s="370"/>
      <c r="C29" s="136" t="s">
        <v>297</v>
      </c>
      <c r="D29" s="137" t="s">
        <v>424</v>
      </c>
    </row>
    <row r="30" spans="2:4" ht="15" customHeight="1">
      <c r="B30" s="370"/>
      <c r="C30" s="136" t="s">
        <v>299</v>
      </c>
      <c r="D30" s="137" t="s">
        <v>450</v>
      </c>
    </row>
    <row r="31" spans="2:4" ht="27.75" customHeight="1">
      <c r="B31" s="370"/>
      <c r="C31" s="136" t="s">
        <v>301</v>
      </c>
      <c r="D31" s="137" t="s">
        <v>451</v>
      </c>
    </row>
    <row r="32" spans="2:4" ht="15" customHeight="1">
      <c r="B32" s="370"/>
      <c r="C32" s="136" t="s">
        <v>303</v>
      </c>
      <c r="D32" s="137" t="s">
        <v>452</v>
      </c>
    </row>
    <row r="33" spans="2:4" ht="15" customHeight="1">
      <c r="B33" s="370"/>
      <c r="C33" s="136" t="s">
        <v>305</v>
      </c>
      <c r="D33" s="137" t="s">
        <v>453</v>
      </c>
    </row>
    <row r="34" spans="2:4" ht="27" customHeight="1">
      <c r="B34" s="370"/>
      <c r="C34" s="136" t="s">
        <v>307</v>
      </c>
      <c r="D34" s="137" t="s">
        <v>454</v>
      </c>
    </row>
    <row r="35" spans="2:4" ht="15" customHeight="1">
      <c r="B35" s="370"/>
      <c r="C35" s="136" t="s">
        <v>309</v>
      </c>
      <c r="D35" s="137" t="s">
        <v>455</v>
      </c>
    </row>
    <row r="36" spans="2:4" ht="27.75" customHeight="1">
      <c r="B36" s="370"/>
      <c r="C36" s="136" t="s">
        <v>311</v>
      </c>
      <c r="D36" s="137" t="s">
        <v>456</v>
      </c>
    </row>
    <row r="37" spans="2:4">
      <c r="B37" s="370"/>
      <c r="C37" s="136" t="s">
        <v>313</v>
      </c>
      <c r="D37" s="137" t="s">
        <v>457</v>
      </c>
    </row>
    <row r="38" spans="2:4">
      <c r="B38" s="370"/>
      <c r="C38" s="136" t="s">
        <v>315</v>
      </c>
      <c r="D38" s="137" t="s">
        <v>458</v>
      </c>
    </row>
    <row r="39" spans="2:4">
      <c r="B39" s="370"/>
      <c r="C39" s="136" t="s">
        <v>459</v>
      </c>
      <c r="D39" s="137" t="s">
        <v>460</v>
      </c>
    </row>
    <row r="40" spans="2:4">
      <c r="B40" s="370"/>
      <c r="C40" s="136" t="s">
        <v>461</v>
      </c>
      <c r="D40" s="137" t="s">
        <v>462</v>
      </c>
    </row>
    <row r="41" spans="2:4">
      <c r="B41" s="370"/>
      <c r="C41" s="136" t="s">
        <v>463</v>
      </c>
      <c r="D41" s="137" t="s">
        <v>464</v>
      </c>
    </row>
    <row r="42" spans="2:4" ht="14.4" thickBot="1">
      <c r="B42" s="371"/>
      <c r="C42" s="138" t="s">
        <v>465</v>
      </c>
      <c r="D42" s="139" t="s">
        <v>466</v>
      </c>
    </row>
    <row r="43" spans="2:4">
      <c r="B43" s="372" t="s">
        <v>467</v>
      </c>
      <c r="C43" s="140" t="s">
        <v>318</v>
      </c>
      <c r="D43" s="135" t="s">
        <v>468</v>
      </c>
    </row>
    <row r="44" spans="2:4">
      <c r="B44" s="373"/>
      <c r="C44" s="141" t="s">
        <v>320</v>
      </c>
      <c r="D44" s="137" t="s">
        <v>469</v>
      </c>
    </row>
    <row r="45" spans="2:4">
      <c r="B45" s="373"/>
      <c r="C45" s="141" t="s">
        <v>322</v>
      </c>
      <c r="D45" s="137" t="s">
        <v>438</v>
      </c>
    </row>
    <row r="46" spans="2:4" ht="26.4">
      <c r="B46" s="373"/>
      <c r="C46" s="141" t="s">
        <v>324</v>
      </c>
      <c r="D46" s="137" t="s">
        <v>470</v>
      </c>
    </row>
    <row r="47" spans="2:4">
      <c r="B47" s="373"/>
      <c r="C47" s="141" t="s">
        <v>326</v>
      </c>
      <c r="D47" s="137" t="s">
        <v>471</v>
      </c>
    </row>
    <row r="48" spans="2:4">
      <c r="B48" s="373"/>
      <c r="C48" s="141" t="s">
        <v>328</v>
      </c>
      <c r="D48" s="137" t="s">
        <v>472</v>
      </c>
    </row>
    <row r="49" spans="2:4" ht="27" thickBot="1">
      <c r="B49" s="374"/>
      <c r="C49" s="142" t="s">
        <v>330</v>
      </c>
      <c r="D49" s="139" t="s">
        <v>473</v>
      </c>
    </row>
  </sheetData>
  <mergeCells count="5">
    <mergeCell ref="B2:D2"/>
    <mergeCell ref="B4:B12"/>
    <mergeCell ref="B13:B26"/>
    <mergeCell ref="B27:B42"/>
    <mergeCell ref="B43:B4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40888-EBE3-49BB-9E92-F7390D25419F}">
  <sheetPr>
    <tabColor rgb="FFFFC000"/>
  </sheetPr>
  <dimension ref="B1:AL114"/>
  <sheetViews>
    <sheetView view="pageBreakPreview" topLeftCell="A84" zoomScale="77" zoomScaleNormal="77" zoomScaleSheetLayoutView="77" workbookViewId="0">
      <selection activeCell="D77" sqref="D77"/>
    </sheetView>
  </sheetViews>
  <sheetFormatPr baseColWidth="10" defaultColWidth="12.5546875" defaultRowHeight="17.399999999999999"/>
  <cols>
    <col min="1" max="1" width="2.5546875" style="174" customWidth="1"/>
    <col min="2" max="2" width="20.44140625" style="240" customWidth="1"/>
    <col min="3" max="3" width="41.88671875" style="241" customWidth="1"/>
    <col min="4" max="4" width="64.88671875" style="242" customWidth="1"/>
    <col min="5" max="5" width="6.44140625" style="243" customWidth="1"/>
    <col min="6" max="6" width="7" style="243" customWidth="1"/>
    <col min="7" max="7" width="67.6640625" style="243" customWidth="1"/>
    <col min="8" max="8" width="57.88671875" style="243" customWidth="1"/>
    <col min="9" max="9" width="5.33203125" style="174" customWidth="1"/>
    <col min="10" max="10" width="5" style="174" customWidth="1"/>
    <col min="11" max="11" width="7.5546875" style="174" customWidth="1"/>
    <col min="12" max="12" width="9.33203125" style="174" customWidth="1"/>
    <col min="13" max="13" width="5.33203125" style="174" customWidth="1"/>
    <col min="14" max="14" width="11.109375" style="174" customWidth="1"/>
    <col min="15" max="15" width="6.33203125" style="174" customWidth="1"/>
    <col min="16" max="16" width="7" style="174" customWidth="1"/>
    <col min="17" max="17" width="6.33203125" style="174" customWidth="1"/>
    <col min="18" max="18" width="6.6640625" style="174" customWidth="1"/>
    <col min="19" max="20" width="6.109375" style="174" customWidth="1"/>
    <col min="21" max="21" width="5.5546875" style="174" customWidth="1"/>
    <col min="22" max="22" width="13.44140625" style="174" customWidth="1"/>
    <col min="23" max="23" width="5.33203125" style="174" customWidth="1"/>
    <col min="24" max="26" width="5.109375" style="174" customWidth="1"/>
    <col min="27" max="27" width="5" style="174" customWidth="1"/>
    <col min="28" max="28" width="7.6640625" style="174" customWidth="1"/>
    <col min="29" max="29" width="10.44140625" style="174" customWidth="1"/>
    <col min="30" max="30" width="8.88671875" style="174" customWidth="1"/>
    <col min="31" max="31" width="5.6640625" style="174" customWidth="1"/>
    <col min="32" max="32" width="6.33203125" style="174" customWidth="1"/>
    <col min="33" max="33" width="7" style="174" customWidth="1"/>
    <col min="34" max="34" width="5.5546875" style="174" customWidth="1"/>
    <col min="35" max="35" width="5.88671875" style="174" customWidth="1"/>
    <col min="36" max="36" width="6.44140625" style="174" customWidth="1"/>
    <col min="37" max="37" width="5.88671875" style="174" customWidth="1"/>
    <col min="38" max="38" width="5.5546875" style="174" customWidth="1"/>
    <col min="39" max="16384" width="12.5546875" style="174"/>
  </cols>
  <sheetData>
    <row r="1" spans="2:38" ht="40.950000000000003" customHeight="1" thickTop="1" thickBot="1">
      <c r="B1" s="441"/>
      <c r="C1" s="443"/>
      <c r="D1" s="461" t="s">
        <v>474</v>
      </c>
      <c r="E1" s="461"/>
      <c r="F1" s="461"/>
      <c r="G1" s="461"/>
      <c r="H1" s="461"/>
      <c r="I1" s="461"/>
      <c r="J1" s="461"/>
      <c r="K1" s="461"/>
      <c r="L1" s="461"/>
      <c r="M1" s="461"/>
      <c r="N1" s="461"/>
      <c r="O1" s="461"/>
      <c r="P1" s="461"/>
      <c r="Q1" s="461"/>
      <c r="R1" s="461"/>
      <c r="S1" s="461"/>
      <c r="T1" s="461"/>
      <c r="U1" s="461"/>
      <c r="V1" s="461"/>
      <c r="W1" s="461"/>
      <c r="X1" s="461"/>
      <c r="Y1" s="461"/>
      <c r="Z1" s="461"/>
      <c r="AA1" s="461"/>
      <c r="AB1" s="461"/>
      <c r="AC1" s="461"/>
      <c r="AD1" s="461"/>
      <c r="AE1" s="461"/>
      <c r="AF1" s="461"/>
      <c r="AG1" s="441"/>
      <c r="AH1" s="442"/>
      <c r="AI1" s="442"/>
      <c r="AJ1" s="442"/>
      <c r="AK1" s="442"/>
      <c r="AL1" s="443"/>
    </row>
    <row r="2" spans="2:38" ht="36" customHeight="1" thickTop="1" thickBot="1">
      <c r="B2" s="444"/>
      <c r="C2" s="446"/>
      <c r="D2" s="450" t="s">
        <v>1</v>
      </c>
      <c r="E2" s="450"/>
      <c r="F2" s="450"/>
      <c r="G2" s="450"/>
      <c r="H2" s="450"/>
      <c r="I2" s="450"/>
      <c r="J2" s="450"/>
      <c r="K2" s="450"/>
      <c r="L2" s="450"/>
      <c r="M2" s="450"/>
      <c r="N2" s="450"/>
      <c r="O2" s="450"/>
      <c r="P2" s="450"/>
      <c r="Q2" s="450"/>
      <c r="R2" s="450"/>
      <c r="S2" s="450"/>
      <c r="T2" s="450"/>
      <c r="U2" s="450"/>
      <c r="V2" s="450"/>
      <c r="W2" s="450"/>
      <c r="X2" s="450"/>
      <c r="Y2" s="450"/>
      <c r="Z2" s="450"/>
      <c r="AA2" s="450"/>
      <c r="AB2" s="450"/>
      <c r="AC2" s="450"/>
      <c r="AD2" s="450"/>
      <c r="AE2" s="450"/>
      <c r="AF2" s="450"/>
      <c r="AG2" s="444"/>
      <c r="AH2" s="445"/>
      <c r="AI2" s="445"/>
      <c r="AJ2" s="445"/>
      <c r="AK2" s="445"/>
      <c r="AL2" s="446"/>
    </row>
    <row r="3" spans="2:38" ht="65.25" customHeight="1" thickBot="1">
      <c r="B3" s="447"/>
      <c r="C3" s="449"/>
      <c r="D3" s="451" t="s">
        <v>2</v>
      </c>
      <c r="E3" s="452"/>
      <c r="F3" s="452"/>
      <c r="G3" s="452"/>
      <c r="H3" s="452"/>
      <c r="I3" s="452"/>
      <c r="J3" s="452"/>
      <c r="K3" s="452"/>
      <c r="L3" s="452"/>
      <c r="M3" s="452"/>
      <c r="N3" s="452"/>
      <c r="O3" s="452"/>
      <c r="P3" s="452"/>
      <c r="Q3" s="452"/>
      <c r="R3" s="452"/>
      <c r="S3" s="452"/>
      <c r="T3" s="452"/>
      <c r="U3" s="452"/>
      <c r="V3" s="452"/>
      <c r="W3" s="452"/>
      <c r="X3" s="452"/>
      <c r="Y3" s="452"/>
      <c r="Z3" s="452"/>
      <c r="AA3" s="452"/>
      <c r="AB3" s="452"/>
      <c r="AC3" s="452"/>
      <c r="AD3" s="452"/>
      <c r="AE3" s="452"/>
      <c r="AF3" s="453"/>
      <c r="AG3" s="447"/>
      <c r="AH3" s="448"/>
      <c r="AI3" s="448"/>
      <c r="AJ3" s="448"/>
      <c r="AK3" s="448"/>
      <c r="AL3" s="449"/>
    </row>
    <row r="4" spans="2:38" ht="21" customHeight="1" thickBot="1">
      <c r="B4" s="454"/>
      <c r="C4" s="455"/>
      <c r="D4" s="455"/>
      <c r="E4" s="455"/>
      <c r="F4" s="455"/>
      <c r="G4" s="455"/>
      <c r="H4" s="455"/>
      <c r="I4" s="455"/>
      <c r="J4" s="455"/>
      <c r="K4" s="455"/>
      <c r="L4" s="455"/>
      <c r="M4" s="455"/>
      <c r="N4" s="455"/>
      <c r="O4" s="455"/>
      <c r="P4" s="455"/>
      <c r="Q4" s="455"/>
      <c r="R4" s="455"/>
      <c r="S4" s="455"/>
      <c r="T4" s="455"/>
      <c r="U4" s="455"/>
      <c r="V4" s="455"/>
      <c r="W4" s="455"/>
      <c r="X4" s="455"/>
      <c r="Y4" s="455"/>
      <c r="Z4" s="455"/>
      <c r="AA4" s="455"/>
      <c r="AB4" s="455"/>
      <c r="AC4" s="455"/>
      <c r="AD4" s="455"/>
      <c r="AE4" s="455"/>
      <c r="AF4" s="455"/>
      <c r="AG4" s="455"/>
      <c r="AH4" s="455"/>
      <c r="AI4" s="455"/>
      <c r="AJ4" s="455"/>
      <c r="AK4" s="455"/>
      <c r="AL4" s="456"/>
    </row>
    <row r="5" spans="2:38" ht="49.5" customHeight="1" thickBot="1">
      <c r="B5" s="432" t="s">
        <v>475</v>
      </c>
      <c r="C5" s="433"/>
      <c r="D5" s="433"/>
      <c r="E5" s="433"/>
      <c r="F5" s="433"/>
      <c r="G5" s="433"/>
      <c r="H5" s="434"/>
      <c r="I5" s="438" t="s">
        <v>476</v>
      </c>
      <c r="J5" s="439"/>
      <c r="K5" s="439"/>
      <c r="L5" s="439"/>
      <c r="M5" s="439"/>
      <c r="N5" s="439"/>
      <c r="O5" s="439"/>
      <c r="P5" s="439"/>
      <c r="Q5" s="439"/>
      <c r="R5" s="439"/>
      <c r="S5" s="439"/>
      <c r="T5" s="439"/>
      <c r="U5" s="439"/>
      <c r="V5" s="439"/>
      <c r="W5" s="439"/>
      <c r="X5" s="439"/>
      <c r="Y5" s="439"/>
      <c r="Z5" s="439"/>
      <c r="AA5" s="439"/>
      <c r="AB5" s="439"/>
      <c r="AC5" s="439"/>
      <c r="AD5" s="439"/>
      <c r="AE5" s="439"/>
      <c r="AF5" s="439"/>
      <c r="AG5" s="439"/>
      <c r="AH5" s="439"/>
      <c r="AI5" s="439"/>
      <c r="AJ5" s="439"/>
      <c r="AK5" s="439"/>
      <c r="AL5" s="440"/>
    </row>
    <row r="6" spans="2:38" ht="15.9" customHeight="1">
      <c r="B6" s="435"/>
      <c r="C6" s="436"/>
      <c r="D6" s="436"/>
      <c r="E6" s="436"/>
      <c r="F6" s="436"/>
      <c r="G6" s="436"/>
      <c r="H6" s="437"/>
      <c r="I6" s="462" t="s">
        <v>477</v>
      </c>
      <c r="J6" s="463"/>
      <c r="K6" s="463"/>
      <c r="L6" s="466" t="s">
        <v>478</v>
      </c>
      <c r="M6" s="466"/>
      <c r="N6" s="466"/>
      <c r="O6" s="468" t="s">
        <v>479</v>
      </c>
      <c r="P6" s="468"/>
      <c r="Q6" s="468"/>
      <c r="R6" s="468"/>
      <c r="S6" s="468"/>
      <c r="T6" s="470" t="s">
        <v>480</v>
      </c>
      <c r="U6" s="470"/>
      <c r="V6" s="470"/>
      <c r="W6" s="470"/>
      <c r="X6" s="470"/>
      <c r="Y6" s="470"/>
      <c r="Z6" s="470"/>
      <c r="AA6" s="470"/>
      <c r="AB6" s="470"/>
      <c r="AC6" s="470"/>
      <c r="AD6" s="470"/>
      <c r="AE6" s="470"/>
      <c r="AF6" s="470"/>
      <c r="AG6" s="470"/>
      <c r="AH6" s="470"/>
      <c r="AI6" s="472" t="s">
        <v>481</v>
      </c>
      <c r="AJ6" s="472"/>
      <c r="AK6" s="472"/>
      <c r="AL6" s="473"/>
    </row>
    <row r="7" spans="2:38" ht="15.9" customHeight="1">
      <c r="B7" s="435"/>
      <c r="C7" s="436"/>
      <c r="D7" s="436"/>
      <c r="E7" s="436"/>
      <c r="F7" s="436"/>
      <c r="G7" s="436"/>
      <c r="H7" s="437"/>
      <c r="I7" s="464"/>
      <c r="J7" s="465"/>
      <c r="K7" s="465"/>
      <c r="L7" s="467"/>
      <c r="M7" s="467"/>
      <c r="N7" s="467"/>
      <c r="O7" s="469"/>
      <c r="P7" s="469"/>
      <c r="Q7" s="469"/>
      <c r="R7" s="469"/>
      <c r="S7" s="469"/>
      <c r="T7" s="471"/>
      <c r="U7" s="471"/>
      <c r="V7" s="471"/>
      <c r="W7" s="471"/>
      <c r="X7" s="471"/>
      <c r="Y7" s="471"/>
      <c r="Z7" s="471"/>
      <c r="AA7" s="471"/>
      <c r="AB7" s="471"/>
      <c r="AC7" s="471"/>
      <c r="AD7" s="471"/>
      <c r="AE7" s="471"/>
      <c r="AF7" s="471"/>
      <c r="AG7" s="471"/>
      <c r="AH7" s="471"/>
      <c r="AI7" s="474"/>
      <c r="AJ7" s="474"/>
      <c r="AK7" s="474"/>
      <c r="AL7" s="475"/>
    </row>
    <row r="8" spans="2:38" ht="60.9" customHeight="1">
      <c r="B8" s="435"/>
      <c r="C8" s="436"/>
      <c r="D8" s="436"/>
      <c r="E8" s="436"/>
      <c r="F8" s="436"/>
      <c r="G8" s="436"/>
      <c r="H8" s="437"/>
      <c r="I8" s="464"/>
      <c r="J8" s="465"/>
      <c r="K8" s="465"/>
      <c r="L8" s="467"/>
      <c r="M8" s="467"/>
      <c r="N8" s="467"/>
      <c r="O8" s="469"/>
      <c r="P8" s="469"/>
      <c r="Q8" s="469"/>
      <c r="R8" s="469"/>
      <c r="S8" s="469"/>
      <c r="T8" s="471"/>
      <c r="U8" s="471"/>
      <c r="V8" s="471"/>
      <c r="W8" s="471"/>
      <c r="X8" s="471"/>
      <c r="Y8" s="471"/>
      <c r="Z8" s="471"/>
      <c r="AA8" s="471"/>
      <c r="AB8" s="471"/>
      <c r="AC8" s="471"/>
      <c r="AD8" s="471"/>
      <c r="AE8" s="471"/>
      <c r="AF8" s="471"/>
      <c r="AG8" s="471"/>
      <c r="AH8" s="471"/>
      <c r="AI8" s="474"/>
      <c r="AJ8" s="474"/>
      <c r="AK8" s="474"/>
      <c r="AL8" s="475"/>
    </row>
    <row r="9" spans="2:38" ht="15.9" customHeight="1">
      <c r="B9" s="435"/>
      <c r="C9" s="436"/>
      <c r="D9" s="436"/>
      <c r="E9" s="436"/>
      <c r="F9" s="436"/>
      <c r="G9" s="436"/>
      <c r="H9" s="437"/>
      <c r="I9" s="464"/>
      <c r="J9" s="465"/>
      <c r="K9" s="465"/>
      <c r="L9" s="467"/>
      <c r="M9" s="467"/>
      <c r="N9" s="467"/>
      <c r="O9" s="469"/>
      <c r="P9" s="469"/>
      <c r="Q9" s="469"/>
      <c r="R9" s="469"/>
      <c r="S9" s="469"/>
      <c r="T9" s="471"/>
      <c r="U9" s="471"/>
      <c r="V9" s="471"/>
      <c r="W9" s="471"/>
      <c r="X9" s="471"/>
      <c r="Y9" s="471"/>
      <c r="Z9" s="471"/>
      <c r="AA9" s="471"/>
      <c r="AB9" s="471"/>
      <c r="AC9" s="471"/>
      <c r="AD9" s="471"/>
      <c r="AE9" s="471"/>
      <c r="AF9" s="471"/>
      <c r="AG9" s="471"/>
      <c r="AH9" s="471"/>
      <c r="AI9" s="474"/>
      <c r="AJ9" s="474"/>
      <c r="AK9" s="474"/>
      <c r="AL9" s="475"/>
    </row>
    <row r="10" spans="2:38" ht="15.6" customHeight="1">
      <c r="B10" s="435"/>
      <c r="C10" s="436"/>
      <c r="D10" s="436"/>
      <c r="E10" s="436"/>
      <c r="F10" s="436"/>
      <c r="G10" s="436"/>
      <c r="H10" s="437"/>
      <c r="I10" s="457" t="s">
        <v>482</v>
      </c>
      <c r="J10" s="459" t="s">
        <v>483</v>
      </c>
      <c r="K10" s="459" t="s">
        <v>484</v>
      </c>
      <c r="L10" s="428" t="s">
        <v>485</v>
      </c>
      <c r="M10" s="428" t="s">
        <v>486</v>
      </c>
      <c r="N10" s="428" t="s">
        <v>487</v>
      </c>
      <c r="O10" s="430" t="s">
        <v>488</v>
      </c>
      <c r="P10" s="430" t="s">
        <v>489</v>
      </c>
      <c r="Q10" s="430" t="s">
        <v>490</v>
      </c>
      <c r="R10" s="430" t="s">
        <v>491</v>
      </c>
      <c r="S10" s="430" t="s">
        <v>492</v>
      </c>
      <c r="T10" s="424" t="s">
        <v>493</v>
      </c>
      <c r="U10" s="424" t="s">
        <v>494</v>
      </c>
      <c r="V10" s="424" t="s">
        <v>495</v>
      </c>
      <c r="W10" s="424" t="s">
        <v>496</v>
      </c>
      <c r="X10" s="424" t="s">
        <v>497</v>
      </c>
      <c r="Y10" s="424" t="s">
        <v>498</v>
      </c>
      <c r="Z10" s="424" t="s">
        <v>499</v>
      </c>
      <c r="AA10" s="424" t="s">
        <v>500</v>
      </c>
      <c r="AB10" s="424" t="s">
        <v>501</v>
      </c>
      <c r="AC10" s="424" t="s">
        <v>502</v>
      </c>
      <c r="AD10" s="424" t="s">
        <v>503</v>
      </c>
      <c r="AE10" s="424" t="s">
        <v>504</v>
      </c>
      <c r="AF10" s="424" t="s">
        <v>505</v>
      </c>
      <c r="AG10" s="424" t="s">
        <v>506</v>
      </c>
      <c r="AH10" s="424" t="s">
        <v>507</v>
      </c>
      <c r="AI10" s="426" t="s">
        <v>508</v>
      </c>
      <c r="AJ10" s="426" t="s">
        <v>509</v>
      </c>
      <c r="AK10" s="426" t="s">
        <v>510</v>
      </c>
      <c r="AL10" s="418" t="s">
        <v>511</v>
      </c>
    </row>
    <row r="11" spans="2:38" ht="144.75" customHeight="1" thickBot="1">
      <c r="B11" s="176" t="s">
        <v>512</v>
      </c>
      <c r="C11" s="177" t="s">
        <v>513</v>
      </c>
      <c r="D11" s="177" t="s">
        <v>514</v>
      </c>
      <c r="E11" s="420" t="s">
        <v>515</v>
      </c>
      <c r="F11" s="421"/>
      <c r="G11" s="177" t="s">
        <v>516</v>
      </c>
      <c r="H11" s="178" t="s">
        <v>517</v>
      </c>
      <c r="I11" s="458"/>
      <c r="J11" s="460"/>
      <c r="K11" s="460"/>
      <c r="L11" s="429"/>
      <c r="M11" s="429"/>
      <c r="N11" s="429"/>
      <c r="O11" s="431"/>
      <c r="P11" s="431"/>
      <c r="Q11" s="431"/>
      <c r="R11" s="431"/>
      <c r="S11" s="431"/>
      <c r="T11" s="425"/>
      <c r="U11" s="425"/>
      <c r="V11" s="425"/>
      <c r="W11" s="425"/>
      <c r="X11" s="425"/>
      <c r="Y11" s="425"/>
      <c r="Z11" s="425"/>
      <c r="AA11" s="425"/>
      <c r="AB11" s="425"/>
      <c r="AC11" s="425"/>
      <c r="AD11" s="425"/>
      <c r="AE11" s="425"/>
      <c r="AF11" s="425"/>
      <c r="AG11" s="425"/>
      <c r="AH11" s="425"/>
      <c r="AI11" s="427"/>
      <c r="AJ11" s="427"/>
      <c r="AK11" s="427"/>
      <c r="AL11" s="419"/>
    </row>
    <row r="12" spans="2:38" ht="31.5" customHeight="1" thickBot="1">
      <c r="B12" s="422" t="s">
        <v>518</v>
      </c>
      <c r="C12" s="423"/>
      <c r="D12" s="423"/>
      <c r="E12" s="423"/>
      <c r="F12" s="423"/>
      <c r="G12" s="423"/>
      <c r="H12" s="423"/>
      <c r="I12" s="179"/>
      <c r="J12" s="180"/>
      <c r="K12" s="180"/>
      <c r="L12" s="180"/>
      <c r="M12" s="180"/>
      <c r="N12" s="180"/>
      <c r="O12" s="180"/>
      <c r="P12" s="180"/>
      <c r="Q12" s="180"/>
      <c r="R12" s="180"/>
      <c r="S12" s="180"/>
      <c r="T12" s="180"/>
      <c r="U12" s="180"/>
      <c r="V12" s="180"/>
      <c r="W12" s="180"/>
      <c r="X12" s="180"/>
      <c r="Y12" s="180"/>
      <c r="Z12" s="180"/>
      <c r="AA12" s="180"/>
      <c r="AB12" s="180"/>
      <c r="AC12" s="180"/>
      <c r="AD12" s="180"/>
      <c r="AE12" s="180"/>
      <c r="AF12" s="180"/>
      <c r="AG12" s="180"/>
      <c r="AH12" s="180"/>
      <c r="AI12" s="180"/>
      <c r="AJ12" s="180"/>
      <c r="AK12" s="180"/>
      <c r="AL12" s="181"/>
    </row>
    <row r="13" spans="2:38" ht="277.5" customHeight="1">
      <c r="B13" s="262" t="s">
        <v>397</v>
      </c>
      <c r="C13" s="183" t="s">
        <v>519</v>
      </c>
      <c r="D13" s="263" t="s">
        <v>520</v>
      </c>
      <c r="E13" s="185" t="s">
        <v>521</v>
      </c>
      <c r="F13" s="185"/>
      <c r="G13" s="185" t="s">
        <v>522</v>
      </c>
      <c r="H13" s="186" t="s">
        <v>523</v>
      </c>
      <c r="I13" s="187" t="s">
        <v>521</v>
      </c>
      <c r="J13" s="188"/>
      <c r="K13" s="188"/>
      <c r="L13" s="189" t="s">
        <v>521</v>
      </c>
      <c r="M13" s="189" t="s">
        <v>521</v>
      </c>
      <c r="N13" s="189" t="s">
        <v>521</v>
      </c>
      <c r="O13" s="190" t="s">
        <v>521</v>
      </c>
      <c r="P13" s="190"/>
      <c r="Q13" s="190"/>
      <c r="R13" s="190"/>
      <c r="S13" s="190"/>
      <c r="T13" s="191" t="s">
        <v>521</v>
      </c>
      <c r="U13" s="191"/>
      <c r="V13" s="191"/>
      <c r="W13" s="191"/>
      <c r="X13" s="191"/>
      <c r="Y13" s="191"/>
      <c r="Z13" s="191"/>
      <c r="AA13" s="191"/>
      <c r="AB13" s="191"/>
      <c r="AC13" s="191"/>
      <c r="AD13" s="191"/>
      <c r="AE13" s="191"/>
      <c r="AF13" s="191"/>
      <c r="AG13" s="191"/>
      <c r="AH13" s="191"/>
      <c r="AI13" s="192" t="s">
        <v>521</v>
      </c>
      <c r="AJ13" s="192"/>
      <c r="AK13" s="192"/>
      <c r="AL13" s="192" t="s">
        <v>521</v>
      </c>
    </row>
    <row r="14" spans="2:38" ht="109.5" customHeight="1">
      <c r="B14" s="182" t="s">
        <v>399</v>
      </c>
      <c r="C14" s="183" t="s">
        <v>524</v>
      </c>
      <c r="D14" s="184" t="s">
        <v>525</v>
      </c>
      <c r="E14" s="185" t="s">
        <v>521</v>
      </c>
      <c r="F14" s="185"/>
      <c r="G14" s="185" t="s">
        <v>526</v>
      </c>
      <c r="H14" s="186" t="s">
        <v>527</v>
      </c>
      <c r="I14" s="193" t="s">
        <v>521</v>
      </c>
      <c r="J14" s="194"/>
      <c r="K14" s="194"/>
      <c r="L14" s="195" t="s">
        <v>521</v>
      </c>
      <c r="M14" s="195" t="s">
        <v>521</v>
      </c>
      <c r="N14" s="195" t="s">
        <v>521</v>
      </c>
      <c r="O14" s="196" t="s">
        <v>521</v>
      </c>
      <c r="P14" s="196"/>
      <c r="Q14" s="196"/>
      <c r="R14" s="196"/>
      <c r="S14" s="196"/>
      <c r="T14" s="197" t="s">
        <v>521</v>
      </c>
      <c r="U14" s="197"/>
      <c r="V14" s="197"/>
      <c r="W14" s="197"/>
      <c r="X14" s="197"/>
      <c r="Y14" s="197"/>
      <c r="Z14" s="197"/>
      <c r="AA14" s="197"/>
      <c r="AB14" s="197"/>
      <c r="AC14" s="197"/>
      <c r="AD14" s="197"/>
      <c r="AE14" s="197"/>
      <c r="AF14" s="197"/>
      <c r="AG14" s="197"/>
      <c r="AH14" s="197"/>
      <c r="AI14" s="198" t="s">
        <v>521</v>
      </c>
      <c r="AJ14" s="198" t="s">
        <v>521</v>
      </c>
      <c r="AK14" s="198"/>
      <c r="AL14" s="198" t="s">
        <v>521</v>
      </c>
    </row>
    <row r="15" spans="2:38" ht="109.2" customHeight="1">
      <c r="B15" s="182" t="s">
        <v>401</v>
      </c>
      <c r="C15" s="183" t="s">
        <v>528</v>
      </c>
      <c r="D15" s="184" t="s">
        <v>529</v>
      </c>
      <c r="E15" s="185" t="s">
        <v>521</v>
      </c>
      <c r="F15" s="185"/>
      <c r="G15" s="185" t="s">
        <v>526</v>
      </c>
      <c r="H15" s="186" t="s">
        <v>530</v>
      </c>
      <c r="I15" s="193" t="s">
        <v>521</v>
      </c>
      <c r="J15" s="194"/>
      <c r="K15" s="194"/>
      <c r="L15" s="195" t="s">
        <v>521</v>
      </c>
      <c r="M15" s="195" t="s">
        <v>521</v>
      </c>
      <c r="N15" s="195" t="s">
        <v>521</v>
      </c>
      <c r="O15" s="196"/>
      <c r="P15" s="196" t="s">
        <v>521</v>
      </c>
      <c r="Q15" s="196"/>
      <c r="R15" s="196"/>
      <c r="S15" s="196"/>
      <c r="T15" s="197" t="s">
        <v>521</v>
      </c>
      <c r="U15" s="197"/>
      <c r="V15" s="197"/>
      <c r="W15" s="197"/>
      <c r="X15" s="197"/>
      <c r="Y15" s="197"/>
      <c r="Z15" s="197"/>
      <c r="AA15" s="197"/>
      <c r="AB15" s="197" t="s">
        <v>521</v>
      </c>
      <c r="AC15" s="197"/>
      <c r="AD15" s="197"/>
      <c r="AE15" s="197"/>
      <c r="AF15" s="197"/>
      <c r="AG15" s="197"/>
      <c r="AH15" s="197"/>
      <c r="AI15" s="198" t="s">
        <v>521</v>
      </c>
      <c r="AJ15" s="198"/>
      <c r="AK15" s="198"/>
      <c r="AL15" s="198"/>
    </row>
    <row r="16" spans="2:38" ht="168" customHeight="1">
      <c r="B16" s="182" t="s">
        <v>403</v>
      </c>
      <c r="C16" s="183" t="s">
        <v>531</v>
      </c>
      <c r="D16" s="184" t="s">
        <v>532</v>
      </c>
      <c r="E16" s="185" t="s">
        <v>521</v>
      </c>
      <c r="F16" s="185"/>
      <c r="G16" s="185" t="s">
        <v>533</v>
      </c>
      <c r="H16" s="186" t="s">
        <v>534</v>
      </c>
      <c r="I16" s="193" t="s">
        <v>521</v>
      </c>
      <c r="J16" s="194"/>
      <c r="K16" s="194"/>
      <c r="L16" s="195" t="s">
        <v>521</v>
      </c>
      <c r="M16" s="195" t="s">
        <v>521</v>
      </c>
      <c r="N16" s="195" t="s">
        <v>521</v>
      </c>
      <c r="O16" s="196" t="s">
        <v>521</v>
      </c>
      <c r="P16" s="196"/>
      <c r="Q16" s="196"/>
      <c r="R16" s="196"/>
      <c r="S16" s="196"/>
      <c r="T16" s="197" t="s">
        <v>521</v>
      </c>
      <c r="U16" s="197"/>
      <c r="V16" s="197"/>
      <c r="W16" s="197"/>
      <c r="X16" s="197"/>
      <c r="Y16" s="197"/>
      <c r="Z16" s="197"/>
      <c r="AA16" s="197"/>
      <c r="AB16" s="197"/>
      <c r="AC16" s="197"/>
      <c r="AD16" s="197"/>
      <c r="AE16" s="197"/>
      <c r="AF16" s="197"/>
      <c r="AG16" s="197"/>
      <c r="AH16" s="197"/>
      <c r="AI16" s="198" t="s">
        <v>521</v>
      </c>
      <c r="AJ16" s="198"/>
      <c r="AK16" s="198"/>
      <c r="AL16" s="198"/>
    </row>
    <row r="17" spans="2:38" ht="174.75" customHeight="1">
      <c r="B17" s="182" t="s">
        <v>405</v>
      </c>
      <c r="C17" s="183" t="s">
        <v>535</v>
      </c>
      <c r="D17" s="184" t="s">
        <v>536</v>
      </c>
      <c r="E17" s="185" t="s">
        <v>521</v>
      </c>
      <c r="F17" s="185"/>
      <c r="G17" s="185" t="s">
        <v>537</v>
      </c>
      <c r="H17" s="186" t="s">
        <v>538</v>
      </c>
      <c r="I17" s="193" t="s">
        <v>521</v>
      </c>
      <c r="J17" s="194"/>
      <c r="K17" s="194" t="s">
        <v>521</v>
      </c>
      <c r="L17" s="195" t="s">
        <v>521</v>
      </c>
      <c r="M17" s="195" t="s">
        <v>521</v>
      </c>
      <c r="N17" s="195" t="s">
        <v>521</v>
      </c>
      <c r="O17" s="196" t="s">
        <v>521</v>
      </c>
      <c r="P17" s="196" t="s">
        <v>521</v>
      </c>
      <c r="Q17" s="196"/>
      <c r="R17" s="196" t="s">
        <v>521</v>
      </c>
      <c r="S17" s="196" t="s">
        <v>521</v>
      </c>
      <c r="T17" s="197" t="s">
        <v>521</v>
      </c>
      <c r="U17" s="197"/>
      <c r="V17" s="197"/>
      <c r="W17" s="197"/>
      <c r="X17" s="197"/>
      <c r="Y17" s="197"/>
      <c r="Z17" s="197"/>
      <c r="AA17" s="197"/>
      <c r="AB17" s="197"/>
      <c r="AC17" s="197"/>
      <c r="AD17" s="197"/>
      <c r="AE17" s="197"/>
      <c r="AF17" s="197"/>
      <c r="AG17" s="197"/>
      <c r="AH17" s="197"/>
      <c r="AI17" s="198"/>
      <c r="AJ17" s="198"/>
      <c r="AK17" s="198" t="s">
        <v>521</v>
      </c>
      <c r="AL17" s="198" t="s">
        <v>521</v>
      </c>
    </row>
    <row r="18" spans="2:38" ht="174.75" customHeight="1">
      <c r="B18" s="182" t="s">
        <v>407</v>
      </c>
      <c r="C18" s="183" t="s">
        <v>539</v>
      </c>
      <c r="D18" s="184" t="s">
        <v>540</v>
      </c>
      <c r="E18" s="185" t="s">
        <v>521</v>
      </c>
      <c r="F18" s="185"/>
      <c r="G18" s="185" t="s">
        <v>537</v>
      </c>
      <c r="H18" s="186" t="s">
        <v>538</v>
      </c>
      <c r="I18" s="193" t="s">
        <v>521</v>
      </c>
      <c r="J18" s="194"/>
      <c r="K18" s="194" t="s">
        <v>521</v>
      </c>
      <c r="L18" s="195" t="s">
        <v>521</v>
      </c>
      <c r="M18" s="195" t="s">
        <v>521</v>
      </c>
      <c r="N18" s="195" t="s">
        <v>521</v>
      </c>
      <c r="O18" s="196"/>
      <c r="P18" s="196" t="s">
        <v>521</v>
      </c>
      <c r="Q18" s="196"/>
      <c r="R18" s="196" t="s">
        <v>521</v>
      </c>
      <c r="S18" s="196" t="s">
        <v>521</v>
      </c>
      <c r="T18" s="197" t="s">
        <v>521</v>
      </c>
      <c r="U18" s="197"/>
      <c r="V18" s="197"/>
      <c r="W18" s="197"/>
      <c r="X18" s="197"/>
      <c r="Y18" s="197"/>
      <c r="Z18" s="197"/>
      <c r="AA18" s="197"/>
      <c r="AB18" s="197"/>
      <c r="AC18" s="197"/>
      <c r="AD18" s="197"/>
      <c r="AE18" s="197"/>
      <c r="AF18" s="197"/>
      <c r="AG18" s="197"/>
      <c r="AH18" s="197"/>
      <c r="AI18" s="198"/>
      <c r="AJ18" s="198"/>
      <c r="AK18" s="198" t="s">
        <v>521</v>
      </c>
      <c r="AL18" s="198"/>
    </row>
    <row r="19" spans="2:38" ht="137.25" customHeight="1">
      <c r="B19" s="182" t="s">
        <v>409</v>
      </c>
      <c r="C19" s="183" t="s">
        <v>541</v>
      </c>
      <c r="D19" s="184" t="s">
        <v>542</v>
      </c>
      <c r="E19" s="185" t="s">
        <v>521</v>
      </c>
      <c r="F19" s="185"/>
      <c r="G19" s="185" t="s">
        <v>543</v>
      </c>
      <c r="H19" s="186" t="s">
        <v>544</v>
      </c>
      <c r="I19" s="193" t="s">
        <v>521</v>
      </c>
      <c r="J19" s="194" t="s">
        <v>521</v>
      </c>
      <c r="K19" s="194" t="s">
        <v>521</v>
      </c>
      <c r="L19" s="195" t="s">
        <v>521</v>
      </c>
      <c r="M19" s="195" t="s">
        <v>521</v>
      </c>
      <c r="N19" s="195" t="s">
        <v>521</v>
      </c>
      <c r="O19" s="196" t="s">
        <v>521</v>
      </c>
      <c r="P19" s="196"/>
      <c r="Q19" s="196" t="s">
        <v>521</v>
      </c>
      <c r="R19" s="196" t="s">
        <v>521</v>
      </c>
      <c r="S19" s="196"/>
      <c r="T19" s="197"/>
      <c r="U19" s="197"/>
      <c r="V19" s="197"/>
      <c r="W19" s="197"/>
      <c r="X19" s="197"/>
      <c r="Y19" s="197"/>
      <c r="Z19" s="197"/>
      <c r="AA19" s="197"/>
      <c r="AB19" s="197"/>
      <c r="AC19" s="197" t="s">
        <v>521</v>
      </c>
      <c r="AD19" s="197"/>
      <c r="AE19" s="197"/>
      <c r="AF19" s="197"/>
      <c r="AG19" s="197"/>
      <c r="AH19" s="197"/>
      <c r="AI19" s="198"/>
      <c r="AJ19" s="198"/>
      <c r="AK19" s="198" t="s">
        <v>521</v>
      </c>
      <c r="AL19" s="198" t="s">
        <v>521</v>
      </c>
    </row>
    <row r="20" spans="2:38" ht="114.6" customHeight="1">
      <c r="B20" s="182" t="s">
        <v>411</v>
      </c>
      <c r="C20" s="183" t="s">
        <v>545</v>
      </c>
      <c r="D20" s="184" t="s">
        <v>546</v>
      </c>
      <c r="E20" s="185" t="s">
        <v>521</v>
      </c>
      <c r="F20" s="185"/>
      <c r="G20" s="185" t="s">
        <v>547</v>
      </c>
      <c r="H20" s="199" t="s">
        <v>548</v>
      </c>
      <c r="I20" s="193" t="s">
        <v>521</v>
      </c>
      <c r="J20" s="194"/>
      <c r="K20" s="194"/>
      <c r="L20" s="195" t="s">
        <v>521</v>
      </c>
      <c r="M20" s="195" t="s">
        <v>521</v>
      </c>
      <c r="N20" s="195" t="s">
        <v>521</v>
      </c>
      <c r="O20" s="196" t="s">
        <v>521</v>
      </c>
      <c r="P20" s="196" t="s">
        <v>521</v>
      </c>
      <c r="Q20" s="196"/>
      <c r="R20" s="196"/>
      <c r="S20" s="196"/>
      <c r="T20" s="197" t="s">
        <v>521</v>
      </c>
      <c r="U20" s="197"/>
      <c r="V20" s="197"/>
      <c r="W20" s="197"/>
      <c r="X20" s="197"/>
      <c r="Y20" s="197"/>
      <c r="Z20" s="197"/>
      <c r="AA20" s="197"/>
      <c r="AB20" s="197"/>
      <c r="AC20" s="197"/>
      <c r="AD20" s="197"/>
      <c r="AE20" s="197"/>
      <c r="AF20" s="197"/>
      <c r="AG20" s="197"/>
      <c r="AH20" s="197"/>
      <c r="AI20" s="198" t="s">
        <v>521</v>
      </c>
      <c r="AJ20" s="198" t="s">
        <v>521</v>
      </c>
      <c r="AK20" s="198"/>
      <c r="AL20" s="198"/>
    </row>
    <row r="21" spans="2:38" ht="108.75" customHeight="1">
      <c r="B21" s="182" t="s">
        <v>413</v>
      </c>
      <c r="C21" s="183" t="s">
        <v>549</v>
      </c>
      <c r="D21" s="200" t="s">
        <v>550</v>
      </c>
      <c r="E21" s="185" t="s">
        <v>521</v>
      </c>
      <c r="F21" s="185"/>
      <c r="G21" s="185" t="s">
        <v>551</v>
      </c>
      <c r="H21" s="199" t="s">
        <v>552</v>
      </c>
      <c r="I21" s="193" t="s">
        <v>521</v>
      </c>
      <c r="J21" s="194"/>
      <c r="K21" s="194"/>
      <c r="L21" s="195" t="s">
        <v>521</v>
      </c>
      <c r="M21" s="195" t="s">
        <v>521</v>
      </c>
      <c r="N21" s="195" t="s">
        <v>521</v>
      </c>
      <c r="O21" s="196" t="s">
        <v>521</v>
      </c>
      <c r="P21" s="196"/>
      <c r="Q21" s="196"/>
      <c r="R21" s="196"/>
      <c r="S21" s="196"/>
      <c r="T21" s="197"/>
      <c r="U21" s="197" t="s">
        <v>521</v>
      </c>
      <c r="V21" s="197"/>
      <c r="W21" s="197"/>
      <c r="X21" s="197"/>
      <c r="Y21" s="197"/>
      <c r="Z21" s="197"/>
      <c r="AA21" s="197"/>
      <c r="AB21" s="197"/>
      <c r="AC21" s="197"/>
      <c r="AD21" s="197"/>
      <c r="AE21" s="197"/>
      <c r="AF21" s="197"/>
      <c r="AG21" s="197"/>
      <c r="AH21" s="197"/>
      <c r="AI21" s="198"/>
      <c r="AJ21" s="198"/>
      <c r="AK21" s="198"/>
      <c r="AL21" s="198"/>
    </row>
    <row r="22" spans="2:38" ht="100.5" customHeight="1">
      <c r="B22" s="182" t="s">
        <v>415</v>
      </c>
      <c r="C22" s="183" t="s">
        <v>553</v>
      </c>
      <c r="D22" s="200" t="s">
        <v>554</v>
      </c>
      <c r="E22" s="185" t="s">
        <v>521</v>
      </c>
      <c r="F22" s="185"/>
      <c r="G22" s="185" t="s">
        <v>547</v>
      </c>
      <c r="H22" s="199" t="s">
        <v>555</v>
      </c>
      <c r="I22" s="193" t="s">
        <v>521</v>
      </c>
      <c r="J22" s="194"/>
      <c r="K22" s="194"/>
      <c r="L22" s="195" t="s">
        <v>521</v>
      </c>
      <c r="M22" s="195" t="s">
        <v>521</v>
      </c>
      <c r="N22" s="195" t="s">
        <v>521</v>
      </c>
      <c r="O22" s="196"/>
      <c r="P22" s="196" t="s">
        <v>521</v>
      </c>
      <c r="Q22" s="196"/>
      <c r="R22" s="196"/>
      <c r="S22" s="196"/>
      <c r="T22" s="197"/>
      <c r="U22" s="197" t="s">
        <v>521</v>
      </c>
      <c r="V22" s="197" t="s">
        <v>521</v>
      </c>
      <c r="W22" s="197"/>
      <c r="X22" s="197"/>
      <c r="Y22" s="197"/>
      <c r="Z22" s="197"/>
      <c r="AA22" s="197"/>
      <c r="AB22" s="197"/>
      <c r="AC22" s="197"/>
      <c r="AD22" s="197"/>
      <c r="AE22" s="197"/>
      <c r="AF22" s="197"/>
      <c r="AG22" s="197"/>
      <c r="AH22" s="197"/>
      <c r="AI22" s="198" t="s">
        <v>521</v>
      </c>
      <c r="AJ22" s="198" t="s">
        <v>521</v>
      </c>
      <c r="AK22" s="198"/>
      <c r="AL22" s="198"/>
    </row>
    <row r="23" spans="2:38" ht="154.5" customHeight="1">
      <c r="B23" s="182" t="s">
        <v>417</v>
      </c>
      <c r="C23" s="183" t="s">
        <v>556</v>
      </c>
      <c r="D23" s="184" t="s">
        <v>557</v>
      </c>
      <c r="E23" s="185" t="s">
        <v>521</v>
      </c>
      <c r="F23" s="185"/>
      <c r="G23" s="185" t="s">
        <v>547</v>
      </c>
      <c r="H23" s="201" t="s">
        <v>558</v>
      </c>
      <c r="I23" s="193" t="s">
        <v>521</v>
      </c>
      <c r="J23" s="194"/>
      <c r="K23" s="194"/>
      <c r="L23" s="195" t="s">
        <v>521</v>
      </c>
      <c r="M23" s="195" t="s">
        <v>521</v>
      </c>
      <c r="N23" s="195" t="s">
        <v>521</v>
      </c>
      <c r="O23" s="196"/>
      <c r="P23" s="196" t="s">
        <v>521</v>
      </c>
      <c r="Q23" s="196"/>
      <c r="R23" s="196"/>
      <c r="S23" s="196"/>
      <c r="T23" s="197"/>
      <c r="U23" s="197" t="s">
        <v>521</v>
      </c>
      <c r="V23" s="197"/>
      <c r="W23" s="197"/>
      <c r="X23" s="197"/>
      <c r="Y23" s="197"/>
      <c r="Z23" s="197"/>
      <c r="AA23" s="197"/>
      <c r="AB23" s="197"/>
      <c r="AC23" s="197"/>
      <c r="AD23" s="197"/>
      <c r="AE23" s="197"/>
      <c r="AF23" s="197"/>
      <c r="AG23" s="197"/>
      <c r="AH23" s="197"/>
      <c r="AI23" s="198"/>
      <c r="AJ23" s="198" t="s">
        <v>521</v>
      </c>
      <c r="AK23" s="198"/>
      <c r="AL23" s="198"/>
    </row>
    <row r="24" spans="2:38" ht="152.25" customHeight="1">
      <c r="B24" s="182" t="s">
        <v>559</v>
      </c>
      <c r="C24" s="183" t="s">
        <v>560</v>
      </c>
      <c r="D24" s="184" t="s">
        <v>561</v>
      </c>
      <c r="E24" s="185" t="s">
        <v>521</v>
      </c>
      <c r="F24" s="185"/>
      <c r="G24" s="185" t="s">
        <v>547</v>
      </c>
      <c r="H24" s="201" t="s">
        <v>562</v>
      </c>
      <c r="I24" s="202" t="s">
        <v>521</v>
      </c>
      <c r="J24" s="203"/>
      <c r="K24" s="203"/>
      <c r="L24" s="204" t="s">
        <v>521</v>
      </c>
      <c r="M24" s="204" t="s">
        <v>521</v>
      </c>
      <c r="N24" s="204" t="s">
        <v>521</v>
      </c>
      <c r="O24" s="205" t="s">
        <v>521</v>
      </c>
      <c r="P24" s="205"/>
      <c r="Q24" s="205"/>
      <c r="R24" s="205"/>
      <c r="S24" s="205"/>
      <c r="T24" s="206"/>
      <c r="U24" s="206"/>
      <c r="V24" s="206" t="s">
        <v>521</v>
      </c>
      <c r="W24" s="206"/>
      <c r="X24" s="206"/>
      <c r="Y24" s="206"/>
      <c r="Z24" s="206"/>
      <c r="AA24" s="206"/>
      <c r="AB24" s="206"/>
      <c r="AC24" s="206"/>
      <c r="AD24" s="206"/>
      <c r="AE24" s="206"/>
      <c r="AF24" s="206"/>
      <c r="AG24" s="206"/>
      <c r="AH24" s="206"/>
      <c r="AI24" s="207"/>
      <c r="AJ24" s="207" t="s">
        <v>521</v>
      </c>
      <c r="AK24" s="207" t="s">
        <v>521</v>
      </c>
      <c r="AL24" s="208"/>
    </row>
    <row r="25" spans="2:38" ht="147" customHeight="1">
      <c r="B25" s="182" t="s">
        <v>563</v>
      </c>
      <c r="C25" s="183" t="s">
        <v>564</v>
      </c>
      <c r="D25" s="184" t="s">
        <v>565</v>
      </c>
      <c r="E25" s="185" t="s">
        <v>521</v>
      </c>
      <c r="F25" s="185"/>
      <c r="G25" s="185" t="s">
        <v>547</v>
      </c>
      <c r="H25" s="201" t="s">
        <v>566</v>
      </c>
      <c r="I25" s="202" t="s">
        <v>521</v>
      </c>
      <c r="J25" s="203"/>
      <c r="K25" s="203"/>
      <c r="L25" s="204" t="s">
        <v>521</v>
      </c>
      <c r="M25" s="204" t="s">
        <v>521</v>
      </c>
      <c r="N25" s="204" t="s">
        <v>521</v>
      </c>
      <c r="O25" s="205"/>
      <c r="P25" s="205" t="s">
        <v>521</v>
      </c>
      <c r="Q25" s="205"/>
      <c r="R25" s="205"/>
      <c r="S25" s="205"/>
      <c r="T25" s="206"/>
      <c r="U25" s="206"/>
      <c r="V25" s="206" t="s">
        <v>521</v>
      </c>
      <c r="W25" s="206"/>
      <c r="X25" s="206"/>
      <c r="Y25" s="206"/>
      <c r="Z25" s="206"/>
      <c r="AA25" s="206"/>
      <c r="AB25" s="206"/>
      <c r="AC25" s="206"/>
      <c r="AD25" s="206"/>
      <c r="AE25" s="206"/>
      <c r="AF25" s="206"/>
      <c r="AG25" s="206"/>
      <c r="AH25" s="206"/>
      <c r="AI25" s="207"/>
      <c r="AJ25" s="207" t="s">
        <v>521</v>
      </c>
      <c r="AK25" s="207" t="s">
        <v>521</v>
      </c>
      <c r="AL25" s="207"/>
    </row>
    <row r="26" spans="2:38" ht="127.5" customHeight="1">
      <c r="B26" s="182" t="s">
        <v>567</v>
      </c>
      <c r="C26" s="183" t="s">
        <v>568</v>
      </c>
      <c r="D26" s="184" t="s">
        <v>569</v>
      </c>
      <c r="E26" s="185" t="s">
        <v>521</v>
      </c>
      <c r="F26" s="185"/>
      <c r="G26" s="185" t="s">
        <v>547</v>
      </c>
      <c r="H26" s="201" t="s">
        <v>570</v>
      </c>
      <c r="I26" s="202" t="s">
        <v>521</v>
      </c>
      <c r="J26" s="203"/>
      <c r="K26" s="203"/>
      <c r="L26" s="204" t="s">
        <v>521</v>
      </c>
      <c r="M26" s="204" t="s">
        <v>521</v>
      </c>
      <c r="N26" s="204" t="s">
        <v>521</v>
      </c>
      <c r="O26" s="205"/>
      <c r="P26" s="205" t="s">
        <v>521</v>
      </c>
      <c r="Q26" s="205"/>
      <c r="R26" s="205"/>
      <c r="S26" s="205"/>
      <c r="T26" s="206"/>
      <c r="U26" s="206" t="s">
        <v>521</v>
      </c>
      <c r="V26" s="206" t="s">
        <v>521</v>
      </c>
      <c r="W26" s="206"/>
      <c r="X26" s="206"/>
      <c r="Y26" s="206"/>
      <c r="Z26" s="206"/>
      <c r="AA26" s="206"/>
      <c r="AB26" s="206"/>
      <c r="AC26" s="206"/>
      <c r="AD26" s="206"/>
      <c r="AE26" s="206"/>
      <c r="AF26" s="206"/>
      <c r="AG26" s="206"/>
      <c r="AH26" s="206"/>
      <c r="AI26" s="207"/>
      <c r="AJ26" s="207" t="s">
        <v>521</v>
      </c>
      <c r="AK26" s="207"/>
      <c r="AL26" s="207"/>
    </row>
    <row r="27" spans="2:38" ht="114" customHeight="1">
      <c r="B27" s="262" t="s">
        <v>571</v>
      </c>
      <c r="C27" s="183" t="s">
        <v>572</v>
      </c>
      <c r="D27" s="184" t="s">
        <v>573</v>
      </c>
      <c r="E27" s="185" t="s">
        <v>521</v>
      </c>
      <c r="F27" s="185"/>
      <c r="G27" s="185" t="s">
        <v>574</v>
      </c>
      <c r="H27" s="201" t="s">
        <v>575</v>
      </c>
      <c r="I27" s="202" t="s">
        <v>521</v>
      </c>
      <c r="J27" s="203"/>
      <c r="K27" s="203"/>
      <c r="L27" s="204" t="s">
        <v>521</v>
      </c>
      <c r="M27" s="204" t="s">
        <v>521</v>
      </c>
      <c r="N27" s="204" t="s">
        <v>521</v>
      </c>
      <c r="O27" s="205"/>
      <c r="P27" s="205" t="s">
        <v>521</v>
      </c>
      <c r="Q27" s="205"/>
      <c r="R27" s="205"/>
      <c r="S27" s="205"/>
      <c r="T27" s="206"/>
      <c r="U27" s="206"/>
      <c r="V27" s="206"/>
      <c r="W27" s="206"/>
      <c r="X27" s="206"/>
      <c r="Y27" s="206"/>
      <c r="Z27" s="206"/>
      <c r="AA27" s="206"/>
      <c r="AB27" s="206" t="s">
        <v>521</v>
      </c>
      <c r="AC27" s="206"/>
      <c r="AD27" s="206"/>
      <c r="AE27" s="206"/>
      <c r="AF27" s="206"/>
      <c r="AG27" s="206"/>
      <c r="AH27" s="206"/>
      <c r="AI27" s="207"/>
      <c r="AJ27" s="207" t="s">
        <v>521</v>
      </c>
      <c r="AK27" s="207"/>
      <c r="AL27" s="207"/>
    </row>
    <row r="28" spans="2:38" ht="159.75" customHeight="1">
      <c r="B28" s="182" t="s">
        <v>576</v>
      </c>
      <c r="C28" s="183" t="s">
        <v>577</v>
      </c>
      <c r="D28" s="184" t="s">
        <v>578</v>
      </c>
      <c r="E28" s="185" t="s">
        <v>521</v>
      </c>
      <c r="F28" s="185"/>
      <c r="G28" s="185" t="s">
        <v>579</v>
      </c>
      <c r="H28" s="201" t="s">
        <v>580</v>
      </c>
      <c r="I28" s="202" t="s">
        <v>521</v>
      </c>
      <c r="J28" s="203"/>
      <c r="K28" s="203"/>
      <c r="L28" s="204" t="s">
        <v>521</v>
      </c>
      <c r="M28" s="204" t="s">
        <v>521</v>
      </c>
      <c r="N28" s="204" t="s">
        <v>521</v>
      </c>
      <c r="O28" s="205"/>
      <c r="P28" s="205" t="s">
        <v>521</v>
      </c>
      <c r="Q28" s="205"/>
      <c r="R28" s="205"/>
      <c r="S28" s="205"/>
      <c r="T28" s="206"/>
      <c r="U28" s="206"/>
      <c r="V28" s="206"/>
      <c r="W28" s="206"/>
      <c r="X28" s="206"/>
      <c r="Y28" s="206"/>
      <c r="Z28" s="206"/>
      <c r="AA28" s="206"/>
      <c r="AB28" s="206" t="s">
        <v>521</v>
      </c>
      <c r="AC28" s="206"/>
      <c r="AD28" s="206"/>
      <c r="AE28" s="206"/>
      <c r="AF28" s="206"/>
      <c r="AG28" s="206"/>
      <c r="AH28" s="206"/>
      <c r="AI28" s="207"/>
      <c r="AJ28" s="207" t="s">
        <v>521</v>
      </c>
      <c r="AK28" s="207"/>
      <c r="AL28" s="207"/>
    </row>
    <row r="29" spans="2:38" ht="188.25" customHeight="1">
      <c r="B29" s="182" t="s">
        <v>581</v>
      </c>
      <c r="C29" s="183" t="s">
        <v>582</v>
      </c>
      <c r="D29" s="184" t="s">
        <v>583</v>
      </c>
      <c r="E29" s="185" t="s">
        <v>521</v>
      </c>
      <c r="F29" s="185"/>
      <c r="G29" s="185" t="s">
        <v>579</v>
      </c>
      <c r="H29" s="201" t="s">
        <v>584</v>
      </c>
      <c r="I29" s="202" t="s">
        <v>521</v>
      </c>
      <c r="J29" s="203"/>
      <c r="K29" s="203"/>
      <c r="L29" s="204" t="s">
        <v>521</v>
      </c>
      <c r="M29" s="204" t="s">
        <v>521</v>
      </c>
      <c r="N29" s="204" t="s">
        <v>521</v>
      </c>
      <c r="O29" s="205"/>
      <c r="P29" s="205" t="s">
        <v>521</v>
      </c>
      <c r="Q29" s="205"/>
      <c r="R29" s="205"/>
      <c r="S29" s="205"/>
      <c r="T29" s="206"/>
      <c r="U29" s="206"/>
      <c r="V29" s="206"/>
      <c r="W29" s="206"/>
      <c r="X29" s="206"/>
      <c r="Y29" s="206"/>
      <c r="Z29" s="206"/>
      <c r="AA29" s="206"/>
      <c r="AB29" s="206" t="s">
        <v>521</v>
      </c>
      <c r="AC29" s="206"/>
      <c r="AD29" s="206"/>
      <c r="AE29" s="206"/>
      <c r="AF29" s="206"/>
      <c r="AG29" s="206"/>
      <c r="AH29" s="206"/>
      <c r="AI29" s="207"/>
      <c r="AJ29" s="207" t="s">
        <v>521</v>
      </c>
      <c r="AK29" s="207"/>
      <c r="AL29" s="207"/>
    </row>
    <row r="30" spans="2:38" ht="140.25" customHeight="1">
      <c r="B30" s="182" t="s">
        <v>585</v>
      </c>
      <c r="C30" s="183" t="s">
        <v>586</v>
      </c>
      <c r="D30" s="184" t="s">
        <v>587</v>
      </c>
      <c r="E30" s="185" t="s">
        <v>521</v>
      </c>
      <c r="F30" s="185"/>
      <c r="G30" s="185" t="s">
        <v>588</v>
      </c>
      <c r="H30" s="201" t="s">
        <v>589</v>
      </c>
      <c r="I30" s="202" t="s">
        <v>521</v>
      </c>
      <c r="J30" s="203"/>
      <c r="K30" s="203"/>
      <c r="L30" s="204" t="s">
        <v>521</v>
      </c>
      <c r="M30" s="204" t="s">
        <v>521</v>
      </c>
      <c r="N30" s="204" t="s">
        <v>521</v>
      </c>
      <c r="O30" s="205"/>
      <c r="P30" s="205" t="s">
        <v>521</v>
      </c>
      <c r="Q30" s="205"/>
      <c r="R30" s="205"/>
      <c r="S30" s="205"/>
      <c r="T30" s="206"/>
      <c r="U30" s="206"/>
      <c r="V30" s="206"/>
      <c r="W30" s="206"/>
      <c r="X30" s="206"/>
      <c r="Y30" s="206"/>
      <c r="Z30" s="206"/>
      <c r="AA30" s="206"/>
      <c r="AB30" s="206" t="s">
        <v>521</v>
      </c>
      <c r="AC30" s="206"/>
      <c r="AD30" s="206"/>
      <c r="AE30" s="206"/>
      <c r="AF30" s="206"/>
      <c r="AG30" s="206"/>
      <c r="AH30" s="206"/>
      <c r="AI30" s="207"/>
      <c r="AJ30" s="207" t="s">
        <v>521</v>
      </c>
      <c r="AK30" s="207"/>
      <c r="AL30" s="207"/>
    </row>
    <row r="31" spans="2:38" ht="123.75" customHeight="1">
      <c r="B31" s="182" t="s">
        <v>590</v>
      </c>
      <c r="C31" s="183" t="s">
        <v>591</v>
      </c>
      <c r="D31" s="183" t="s">
        <v>592</v>
      </c>
      <c r="E31" s="185" t="s">
        <v>521</v>
      </c>
      <c r="F31" s="183"/>
      <c r="G31" s="185" t="s">
        <v>547</v>
      </c>
      <c r="H31" s="209" t="s">
        <v>593</v>
      </c>
      <c r="I31" s="202" t="s">
        <v>521</v>
      </c>
      <c r="J31" s="203"/>
      <c r="K31" s="203"/>
      <c r="L31" s="204" t="s">
        <v>521</v>
      </c>
      <c r="M31" s="204" t="s">
        <v>521</v>
      </c>
      <c r="N31" s="204" t="s">
        <v>521</v>
      </c>
      <c r="O31" s="205" t="s">
        <v>521</v>
      </c>
      <c r="P31" s="205"/>
      <c r="Q31" s="205"/>
      <c r="R31" s="205"/>
      <c r="S31" s="205"/>
      <c r="T31" s="206"/>
      <c r="U31" s="206"/>
      <c r="V31" s="206"/>
      <c r="W31" s="206"/>
      <c r="X31" s="206"/>
      <c r="Y31" s="206"/>
      <c r="Z31" s="206"/>
      <c r="AA31" s="206"/>
      <c r="AB31" s="206"/>
      <c r="AC31" s="206"/>
      <c r="AD31" s="206"/>
      <c r="AE31" s="206" t="s">
        <v>521</v>
      </c>
      <c r="AF31" s="206"/>
      <c r="AG31" s="206"/>
      <c r="AH31" s="206"/>
      <c r="AI31" s="207" t="s">
        <v>521</v>
      </c>
      <c r="AJ31" s="207" t="s">
        <v>521</v>
      </c>
      <c r="AK31" s="207"/>
      <c r="AL31" s="207"/>
    </row>
    <row r="32" spans="2:38" ht="101.25" customHeight="1">
      <c r="B32" s="182" t="s">
        <v>594</v>
      </c>
      <c r="C32" s="183" t="s">
        <v>595</v>
      </c>
      <c r="D32" s="183" t="s">
        <v>596</v>
      </c>
      <c r="E32" s="185" t="s">
        <v>521</v>
      </c>
      <c r="F32" s="183"/>
      <c r="G32" s="185" t="s">
        <v>547</v>
      </c>
      <c r="H32" s="209" t="s">
        <v>597</v>
      </c>
      <c r="I32" s="202" t="s">
        <v>521</v>
      </c>
      <c r="J32" s="203"/>
      <c r="K32" s="203"/>
      <c r="L32" s="204" t="s">
        <v>521</v>
      </c>
      <c r="M32" s="204" t="s">
        <v>521</v>
      </c>
      <c r="N32" s="204" t="s">
        <v>521</v>
      </c>
      <c r="O32" s="205" t="s">
        <v>521</v>
      </c>
      <c r="P32" s="205"/>
      <c r="Q32" s="205"/>
      <c r="R32" s="205"/>
      <c r="S32" s="205"/>
      <c r="T32" s="206"/>
      <c r="U32" s="206"/>
      <c r="V32" s="206"/>
      <c r="W32" s="206"/>
      <c r="X32" s="206"/>
      <c r="Y32" s="206"/>
      <c r="Z32" s="206"/>
      <c r="AA32" s="206"/>
      <c r="AB32" s="206"/>
      <c r="AC32" s="206"/>
      <c r="AD32" s="206"/>
      <c r="AE32" s="206" t="s">
        <v>521</v>
      </c>
      <c r="AF32" s="206"/>
      <c r="AG32" s="206"/>
      <c r="AH32" s="206"/>
      <c r="AI32" s="207" t="s">
        <v>521</v>
      </c>
      <c r="AJ32" s="207" t="s">
        <v>521</v>
      </c>
      <c r="AK32" s="207"/>
      <c r="AL32" s="207"/>
    </row>
    <row r="33" spans="2:38" ht="105.75" customHeight="1">
      <c r="B33" s="182" t="s">
        <v>598</v>
      </c>
      <c r="C33" s="183" t="s">
        <v>599</v>
      </c>
      <c r="D33" s="183" t="s">
        <v>600</v>
      </c>
      <c r="E33" s="185" t="s">
        <v>521</v>
      </c>
      <c r="F33" s="183"/>
      <c r="G33" s="185" t="s">
        <v>547</v>
      </c>
      <c r="H33" s="209" t="s">
        <v>593</v>
      </c>
      <c r="I33" s="202" t="s">
        <v>521</v>
      </c>
      <c r="J33" s="203"/>
      <c r="K33" s="203"/>
      <c r="L33" s="204" t="s">
        <v>521</v>
      </c>
      <c r="M33" s="204" t="s">
        <v>521</v>
      </c>
      <c r="N33" s="204" t="s">
        <v>521</v>
      </c>
      <c r="O33" s="205" t="s">
        <v>521</v>
      </c>
      <c r="P33" s="205"/>
      <c r="Q33" s="205"/>
      <c r="R33" s="205"/>
      <c r="S33" s="205"/>
      <c r="T33" s="206"/>
      <c r="U33" s="206"/>
      <c r="V33" s="206"/>
      <c r="W33" s="206"/>
      <c r="X33" s="206"/>
      <c r="Y33" s="206"/>
      <c r="Z33" s="206"/>
      <c r="AA33" s="206"/>
      <c r="AB33" s="206"/>
      <c r="AC33" s="206"/>
      <c r="AD33" s="206"/>
      <c r="AE33" s="206" t="s">
        <v>521</v>
      </c>
      <c r="AF33" s="206"/>
      <c r="AG33" s="206"/>
      <c r="AH33" s="206"/>
      <c r="AI33" s="207" t="s">
        <v>521</v>
      </c>
      <c r="AJ33" s="207" t="s">
        <v>521</v>
      </c>
      <c r="AK33" s="207"/>
      <c r="AL33" s="207"/>
    </row>
    <row r="34" spans="2:38" ht="147.75" customHeight="1">
      <c r="B34" s="182" t="s">
        <v>601</v>
      </c>
      <c r="C34" s="183" t="s">
        <v>602</v>
      </c>
      <c r="D34" s="183" t="s">
        <v>603</v>
      </c>
      <c r="E34" s="185" t="s">
        <v>521</v>
      </c>
      <c r="F34" s="183"/>
      <c r="G34" s="185" t="s">
        <v>547</v>
      </c>
      <c r="H34" s="210" t="s">
        <v>604</v>
      </c>
      <c r="I34" s="202" t="s">
        <v>521</v>
      </c>
      <c r="J34" s="203"/>
      <c r="K34" s="203"/>
      <c r="L34" s="204" t="s">
        <v>521</v>
      </c>
      <c r="M34" s="204" t="s">
        <v>521</v>
      </c>
      <c r="N34" s="204" t="s">
        <v>521</v>
      </c>
      <c r="O34" s="205" t="s">
        <v>521</v>
      </c>
      <c r="P34" s="205"/>
      <c r="Q34" s="205"/>
      <c r="R34" s="205"/>
      <c r="S34" s="205"/>
      <c r="T34" s="206"/>
      <c r="U34" s="206"/>
      <c r="V34" s="206"/>
      <c r="W34" s="206"/>
      <c r="X34" s="206"/>
      <c r="Y34" s="206"/>
      <c r="Z34" s="206"/>
      <c r="AA34" s="206"/>
      <c r="AB34" s="206"/>
      <c r="AC34" s="206"/>
      <c r="AD34" s="206"/>
      <c r="AE34" s="206" t="s">
        <v>521</v>
      </c>
      <c r="AF34" s="206"/>
      <c r="AG34" s="206"/>
      <c r="AH34" s="206"/>
      <c r="AI34" s="207" t="s">
        <v>521</v>
      </c>
      <c r="AJ34" s="207" t="s">
        <v>521</v>
      </c>
      <c r="AK34" s="207" t="s">
        <v>521</v>
      </c>
      <c r="AL34" s="207" t="s">
        <v>521</v>
      </c>
    </row>
    <row r="35" spans="2:38" ht="117" customHeight="1">
      <c r="B35" s="182" t="s">
        <v>605</v>
      </c>
      <c r="C35" s="183" t="s">
        <v>606</v>
      </c>
      <c r="D35" s="184" t="s">
        <v>607</v>
      </c>
      <c r="E35" s="185" t="s">
        <v>521</v>
      </c>
      <c r="F35" s="185"/>
      <c r="G35" s="185" t="s">
        <v>608</v>
      </c>
      <c r="H35" s="201" t="s">
        <v>609</v>
      </c>
      <c r="I35" s="202" t="s">
        <v>521</v>
      </c>
      <c r="J35" s="211"/>
      <c r="K35" s="211"/>
      <c r="L35" s="204" t="s">
        <v>521</v>
      </c>
      <c r="M35" s="204" t="s">
        <v>521</v>
      </c>
      <c r="N35" s="204" t="s">
        <v>521</v>
      </c>
      <c r="O35" s="212"/>
      <c r="P35" s="205" t="s">
        <v>521</v>
      </c>
      <c r="Q35" s="212"/>
      <c r="R35" s="212"/>
      <c r="S35" s="212"/>
      <c r="T35" s="213"/>
      <c r="U35" s="213"/>
      <c r="V35" s="213"/>
      <c r="W35" s="213"/>
      <c r="X35" s="213"/>
      <c r="Y35" s="213"/>
      <c r="Z35" s="213"/>
      <c r="AA35" s="213"/>
      <c r="AB35" s="213"/>
      <c r="AC35" s="213"/>
      <c r="AD35" s="213"/>
      <c r="AE35" s="206" t="s">
        <v>521</v>
      </c>
      <c r="AF35" s="213"/>
      <c r="AG35" s="213"/>
      <c r="AH35" s="213"/>
      <c r="AI35" s="207" t="s">
        <v>521</v>
      </c>
      <c r="AJ35" s="207" t="s">
        <v>521</v>
      </c>
      <c r="AK35" s="214"/>
      <c r="AL35" s="214"/>
    </row>
    <row r="36" spans="2:38" ht="150" customHeight="1">
      <c r="B36" s="182" t="s">
        <v>610</v>
      </c>
      <c r="C36" s="183" t="s">
        <v>611</v>
      </c>
      <c r="D36" s="184" t="s">
        <v>612</v>
      </c>
      <c r="E36" s="185" t="s">
        <v>521</v>
      </c>
      <c r="F36" s="185"/>
      <c r="G36" s="185" t="s">
        <v>547</v>
      </c>
      <c r="H36" s="199" t="s">
        <v>613</v>
      </c>
      <c r="I36" s="202"/>
      <c r="J36" s="215"/>
      <c r="K36" s="215" t="s">
        <v>521</v>
      </c>
      <c r="L36" s="204" t="s">
        <v>521</v>
      </c>
      <c r="M36" s="204" t="s">
        <v>521</v>
      </c>
      <c r="N36" s="204" t="s">
        <v>521</v>
      </c>
      <c r="O36" s="205"/>
      <c r="P36" s="216"/>
      <c r="Q36" s="216"/>
      <c r="R36" s="216" t="s">
        <v>521</v>
      </c>
      <c r="S36" s="216" t="s">
        <v>521</v>
      </c>
      <c r="T36" s="217" t="s">
        <v>521</v>
      </c>
      <c r="U36" s="217"/>
      <c r="V36" s="217"/>
      <c r="W36" s="217"/>
      <c r="X36" s="217"/>
      <c r="Y36" s="217"/>
      <c r="Z36" s="217"/>
      <c r="AA36" s="217"/>
      <c r="AB36" s="217"/>
      <c r="AC36" s="217"/>
      <c r="AD36" s="217"/>
      <c r="AE36" s="217"/>
      <c r="AF36" s="217"/>
      <c r="AG36" s="217" t="s">
        <v>521</v>
      </c>
      <c r="AH36" s="217"/>
      <c r="AI36" s="207"/>
      <c r="AJ36" s="208"/>
      <c r="AK36" s="208" t="s">
        <v>521</v>
      </c>
      <c r="AL36" s="208" t="s">
        <v>521</v>
      </c>
    </row>
    <row r="37" spans="2:38" ht="94.5" customHeight="1">
      <c r="B37" s="182" t="s">
        <v>614</v>
      </c>
      <c r="C37" s="183" t="s">
        <v>615</v>
      </c>
      <c r="D37" s="184" t="s">
        <v>616</v>
      </c>
      <c r="E37" s="185" t="s">
        <v>521</v>
      </c>
      <c r="F37" s="185"/>
      <c r="G37" s="185" t="s">
        <v>547</v>
      </c>
      <c r="H37" s="199" t="s">
        <v>613</v>
      </c>
      <c r="I37" s="218"/>
      <c r="J37" s="215" t="s">
        <v>521</v>
      </c>
      <c r="K37" s="215"/>
      <c r="L37" s="219" t="s">
        <v>521</v>
      </c>
      <c r="M37" s="219" t="s">
        <v>521</v>
      </c>
      <c r="N37" s="219" t="s">
        <v>521</v>
      </c>
      <c r="O37" s="216"/>
      <c r="P37" s="216"/>
      <c r="Q37" s="216" t="s">
        <v>521</v>
      </c>
      <c r="R37" s="216"/>
      <c r="S37" s="216"/>
      <c r="T37" s="217" t="s">
        <v>521</v>
      </c>
      <c r="U37" s="217"/>
      <c r="V37" s="217"/>
      <c r="W37" s="217"/>
      <c r="X37" s="217"/>
      <c r="Y37" s="217"/>
      <c r="Z37" s="217"/>
      <c r="AA37" s="217"/>
      <c r="AB37" s="217"/>
      <c r="AC37" s="217"/>
      <c r="AD37" s="217"/>
      <c r="AE37" s="217"/>
      <c r="AF37" s="217"/>
      <c r="AG37" s="217" t="s">
        <v>521</v>
      </c>
      <c r="AH37" s="217"/>
      <c r="AI37" s="208"/>
      <c r="AJ37" s="208"/>
      <c r="AK37" s="208" t="s">
        <v>521</v>
      </c>
      <c r="AL37" s="208"/>
    </row>
    <row r="38" spans="2:38" ht="90" customHeight="1">
      <c r="B38" s="182" t="s">
        <v>617</v>
      </c>
      <c r="C38" s="183" t="s">
        <v>618</v>
      </c>
      <c r="D38" s="184" t="s">
        <v>619</v>
      </c>
      <c r="E38" s="185" t="s">
        <v>521</v>
      </c>
      <c r="F38" s="185"/>
      <c r="G38" s="185" t="s">
        <v>547</v>
      </c>
      <c r="H38" s="199" t="s">
        <v>613</v>
      </c>
      <c r="I38" s="218"/>
      <c r="J38" s="215" t="s">
        <v>521</v>
      </c>
      <c r="K38" s="215"/>
      <c r="L38" s="219" t="s">
        <v>521</v>
      </c>
      <c r="M38" s="219" t="s">
        <v>521</v>
      </c>
      <c r="N38" s="219" t="s">
        <v>521</v>
      </c>
      <c r="O38" s="216"/>
      <c r="P38" s="216"/>
      <c r="Q38" s="216"/>
      <c r="R38" s="216" t="s">
        <v>521</v>
      </c>
      <c r="S38" s="216" t="s">
        <v>521</v>
      </c>
      <c r="T38" s="217"/>
      <c r="U38" s="217"/>
      <c r="V38" s="217"/>
      <c r="W38" s="217"/>
      <c r="X38" s="217"/>
      <c r="Y38" s="217"/>
      <c r="Z38" s="217"/>
      <c r="AA38" s="217"/>
      <c r="AB38" s="217"/>
      <c r="AC38" s="217"/>
      <c r="AD38" s="217"/>
      <c r="AE38" s="217"/>
      <c r="AF38" s="217"/>
      <c r="AG38" s="217" t="s">
        <v>521</v>
      </c>
      <c r="AH38" s="217"/>
      <c r="AI38" s="208"/>
      <c r="AJ38" s="208"/>
      <c r="AK38" s="208" t="s">
        <v>521</v>
      </c>
      <c r="AL38" s="208"/>
    </row>
    <row r="39" spans="2:38" ht="110.25" customHeight="1">
      <c r="B39" s="182" t="s">
        <v>620</v>
      </c>
      <c r="C39" s="183" t="s">
        <v>621</v>
      </c>
      <c r="D39" s="184" t="s">
        <v>622</v>
      </c>
      <c r="E39" s="185" t="s">
        <v>521</v>
      </c>
      <c r="F39" s="185"/>
      <c r="G39" s="185" t="s">
        <v>547</v>
      </c>
      <c r="H39" s="199" t="s">
        <v>613</v>
      </c>
      <c r="I39" s="218" t="s">
        <v>521</v>
      </c>
      <c r="J39" s="215"/>
      <c r="K39" s="215"/>
      <c r="L39" s="219" t="s">
        <v>521</v>
      </c>
      <c r="M39" s="219" t="s">
        <v>521</v>
      </c>
      <c r="N39" s="219" t="s">
        <v>521</v>
      </c>
      <c r="O39" s="216" t="s">
        <v>521</v>
      </c>
      <c r="P39" s="216"/>
      <c r="Q39" s="216"/>
      <c r="R39" s="216" t="s">
        <v>521</v>
      </c>
      <c r="S39" s="216"/>
      <c r="T39" s="217"/>
      <c r="U39" s="217"/>
      <c r="V39" s="217"/>
      <c r="W39" s="217"/>
      <c r="X39" s="217"/>
      <c r="Y39" s="217"/>
      <c r="Z39" s="217"/>
      <c r="AA39" s="217"/>
      <c r="AB39" s="217"/>
      <c r="AC39" s="217"/>
      <c r="AD39" s="217"/>
      <c r="AE39" s="217"/>
      <c r="AF39" s="217"/>
      <c r="AG39" s="217" t="s">
        <v>521</v>
      </c>
      <c r="AH39" s="217"/>
      <c r="AI39" s="208"/>
      <c r="AJ39" s="208"/>
      <c r="AK39" s="208" t="s">
        <v>521</v>
      </c>
      <c r="AL39" s="208"/>
    </row>
    <row r="40" spans="2:38" ht="132" customHeight="1">
      <c r="B40" s="182" t="s">
        <v>623</v>
      </c>
      <c r="C40" s="183" t="s">
        <v>624</v>
      </c>
      <c r="D40" s="184" t="s">
        <v>625</v>
      </c>
      <c r="E40" s="185" t="s">
        <v>521</v>
      </c>
      <c r="F40" s="185"/>
      <c r="G40" s="185" t="s">
        <v>547</v>
      </c>
      <c r="H40" s="199" t="s">
        <v>613</v>
      </c>
      <c r="I40" s="218"/>
      <c r="J40" s="215"/>
      <c r="K40" s="215" t="s">
        <v>521</v>
      </c>
      <c r="L40" s="219" t="s">
        <v>521</v>
      </c>
      <c r="M40" s="219" t="s">
        <v>521</v>
      </c>
      <c r="N40" s="219" t="s">
        <v>521</v>
      </c>
      <c r="O40" s="216" t="s">
        <v>521</v>
      </c>
      <c r="P40" s="216" t="s">
        <v>521</v>
      </c>
      <c r="Q40" s="216"/>
      <c r="R40" s="216"/>
      <c r="S40" s="216"/>
      <c r="T40" s="217"/>
      <c r="U40" s="217"/>
      <c r="V40" s="217"/>
      <c r="W40" s="217"/>
      <c r="X40" s="217"/>
      <c r="Y40" s="217"/>
      <c r="Z40" s="217"/>
      <c r="AA40" s="217"/>
      <c r="AB40" s="217"/>
      <c r="AC40" s="217"/>
      <c r="AD40" s="217"/>
      <c r="AE40" s="217"/>
      <c r="AF40" s="217"/>
      <c r="AG40" s="217" t="s">
        <v>521</v>
      </c>
      <c r="AH40" s="217"/>
      <c r="AI40" s="208"/>
      <c r="AJ40" s="208"/>
      <c r="AK40" s="208" t="s">
        <v>521</v>
      </c>
      <c r="AL40" s="208"/>
    </row>
    <row r="41" spans="2:38" ht="103.5" customHeight="1">
      <c r="B41" s="182" t="s">
        <v>626</v>
      </c>
      <c r="C41" s="183" t="s">
        <v>627</v>
      </c>
      <c r="D41" s="184" t="s">
        <v>628</v>
      </c>
      <c r="E41" s="185" t="s">
        <v>521</v>
      </c>
      <c r="F41" s="185"/>
      <c r="G41" s="185" t="s">
        <v>629</v>
      </c>
      <c r="H41" s="201" t="s">
        <v>630</v>
      </c>
      <c r="I41" s="218" t="s">
        <v>521</v>
      </c>
      <c r="J41" s="215"/>
      <c r="K41" s="215" t="s">
        <v>521</v>
      </c>
      <c r="L41" s="219" t="s">
        <v>521</v>
      </c>
      <c r="M41" s="219" t="s">
        <v>521</v>
      </c>
      <c r="N41" s="219" t="s">
        <v>521</v>
      </c>
      <c r="O41" s="216"/>
      <c r="P41" s="216" t="s">
        <v>521</v>
      </c>
      <c r="Q41" s="216"/>
      <c r="R41" s="216" t="s">
        <v>521</v>
      </c>
      <c r="S41" s="216"/>
      <c r="T41" s="217"/>
      <c r="U41" s="217"/>
      <c r="V41" s="217"/>
      <c r="W41" s="217"/>
      <c r="X41" s="217"/>
      <c r="Y41" s="217"/>
      <c r="Z41" s="217"/>
      <c r="AA41" s="217"/>
      <c r="AB41" s="217"/>
      <c r="AC41" s="217"/>
      <c r="AD41" s="217" t="s">
        <v>521</v>
      </c>
      <c r="AE41" s="217"/>
      <c r="AF41" s="217"/>
      <c r="AG41" s="217"/>
      <c r="AH41" s="217"/>
      <c r="AI41" s="208"/>
      <c r="AJ41" s="208" t="s">
        <v>521</v>
      </c>
      <c r="AK41" s="208"/>
      <c r="AL41" s="208" t="s">
        <v>521</v>
      </c>
    </row>
    <row r="42" spans="2:38" ht="123" customHeight="1">
      <c r="B42" s="182" t="s">
        <v>631</v>
      </c>
      <c r="C42" s="183" t="s">
        <v>632</v>
      </c>
      <c r="D42" s="184" t="s">
        <v>633</v>
      </c>
      <c r="E42" s="185" t="s">
        <v>521</v>
      </c>
      <c r="F42" s="185"/>
      <c r="G42" s="185" t="s">
        <v>629</v>
      </c>
      <c r="H42" s="201" t="s">
        <v>634</v>
      </c>
      <c r="I42" s="218"/>
      <c r="J42" s="215"/>
      <c r="K42" s="215" t="s">
        <v>521</v>
      </c>
      <c r="L42" s="219"/>
      <c r="M42" s="219"/>
      <c r="N42" s="219" t="s">
        <v>521</v>
      </c>
      <c r="O42" s="216"/>
      <c r="P42" s="216"/>
      <c r="Q42" s="216"/>
      <c r="R42" s="216" t="s">
        <v>521</v>
      </c>
      <c r="S42" s="216"/>
      <c r="T42" s="217"/>
      <c r="U42" s="217"/>
      <c r="V42" s="217"/>
      <c r="W42" s="217"/>
      <c r="X42" s="217"/>
      <c r="Y42" s="217"/>
      <c r="Z42" s="217"/>
      <c r="AA42" s="217"/>
      <c r="AB42" s="217"/>
      <c r="AC42" s="217"/>
      <c r="AD42" s="217" t="s">
        <v>521</v>
      </c>
      <c r="AE42" s="217"/>
      <c r="AF42" s="217"/>
      <c r="AG42" s="217"/>
      <c r="AH42" s="217"/>
      <c r="AI42" s="208"/>
      <c r="AJ42" s="208"/>
      <c r="AK42" s="208"/>
      <c r="AL42" s="208" t="s">
        <v>521</v>
      </c>
    </row>
    <row r="43" spans="2:38" ht="159.6" customHeight="1">
      <c r="B43" s="182" t="s">
        <v>635</v>
      </c>
      <c r="C43" s="183" t="s">
        <v>636</v>
      </c>
      <c r="D43" s="184" t="s">
        <v>637</v>
      </c>
      <c r="E43" s="185" t="s">
        <v>521</v>
      </c>
      <c r="F43" s="185"/>
      <c r="G43" s="185" t="s">
        <v>547</v>
      </c>
      <c r="H43" s="201" t="s">
        <v>638</v>
      </c>
      <c r="I43" s="218" t="s">
        <v>521</v>
      </c>
      <c r="J43" s="215"/>
      <c r="K43" s="215"/>
      <c r="L43" s="219" t="s">
        <v>521</v>
      </c>
      <c r="M43" s="219" t="s">
        <v>521</v>
      </c>
      <c r="N43" s="219" t="s">
        <v>521</v>
      </c>
      <c r="O43" s="216" t="s">
        <v>521</v>
      </c>
      <c r="P43" s="216"/>
      <c r="Q43" s="216"/>
      <c r="R43" s="216"/>
      <c r="S43" s="216"/>
      <c r="T43" s="217"/>
      <c r="U43" s="217"/>
      <c r="V43" s="217"/>
      <c r="W43" s="217"/>
      <c r="X43" s="217"/>
      <c r="Y43" s="217"/>
      <c r="Z43" s="217"/>
      <c r="AA43" s="217"/>
      <c r="AB43" s="217"/>
      <c r="AC43" s="217"/>
      <c r="AD43" s="217"/>
      <c r="AE43" s="217"/>
      <c r="AF43" s="217" t="s">
        <v>521</v>
      </c>
      <c r="AG43" s="217"/>
      <c r="AH43" s="217"/>
      <c r="AI43" s="208" t="s">
        <v>521</v>
      </c>
      <c r="AJ43" s="208"/>
      <c r="AK43" s="208"/>
      <c r="AL43" s="208"/>
    </row>
    <row r="44" spans="2:38" ht="123" customHeight="1">
      <c r="B44" s="182" t="s">
        <v>639</v>
      </c>
      <c r="C44" s="183" t="s">
        <v>640</v>
      </c>
      <c r="D44" s="184" t="s">
        <v>641</v>
      </c>
      <c r="E44" s="185" t="s">
        <v>521</v>
      </c>
      <c r="F44" s="185"/>
      <c r="G44" s="185" t="s">
        <v>642</v>
      </c>
      <c r="H44" s="185" t="s">
        <v>643</v>
      </c>
      <c r="I44" s="218" t="s">
        <v>521</v>
      </c>
      <c r="J44" s="215"/>
      <c r="K44" s="215"/>
      <c r="L44" s="219" t="s">
        <v>521</v>
      </c>
      <c r="M44" s="219" t="s">
        <v>521</v>
      </c>
      <c r="N44" s="219" t="s">
        <v>521</v>
      </c>
      <c r="O44" s="216" t="s">
        <v>521</v>
      </c>
      <c r="P44" s="216"/>
      <c r="Q44" s="216"/>
      <c r="R44" s="216"/>
      <c r="S44" s="216"/>
      <c r="T44" s="217"/>
      <c r="U44" s="217"/>
      <c r="V44" s="217"/>
      <c r="W44" s="217"/>
      <c r="X44" s="217"/>
      <c r="Y44" s="217"/>
      <c r="Z44" s="217"/>
      <c r="AA44" s="217"/>
      <c r="AB44" s="217"/>
      <c r="AC44" s="217"/>
      <c r="AD44" s="217"/>
      <c r="AE44" s="217"/>
      <c r="AF44" s="217" t="s">
        <v>521</v>
      </c>
      <c r="AG44" s="217"/>
      <c r="AH44" s="217"/>
      <c r="AI44" s="208" t="s">
        <v>521</v>
      </c>
      <c r="AJ44" s="208"/>
      <c r="AK44" s="208"/>
      <c r="AL44" s="208"/>
    </row>
    <row r="45" spans="2:38" ht="165.75" customHeight="1">
      <c r="B45" s="182" t="s">
        <v>644</v>
      </c>
      <c r="C45" s="183" t="s">
        <v>645</v>
      </c>
      <c r="D45" s="184" t="s">
        <v>646</v>
      </c>
      <c r="E45" s="185" t="s">
        <v>521</v>
      </c>
      <c r="F45" s="185"/>
      <c r="G45" s="185" t="s">
        <v>647</v>
      </c>
      <c r="H45" s="185" t="s">
        <v>648</v>
      </c>
      <c r="I45" s="218" t="s">
        <v>521</v>
      </c>
      <c r="J45" s="215"/>
      <c r="K45" s="215"/>
      <c r="L45" s="219" t="s">
        <v>521</v>
      </c>
      <c r="M45" s="219" t="s">
        <v>521</v>
      </c>
      <c r="N45" s="219" t="s">
        <v>521</v>
      </c>
      <c r="O45" s="216" t="s">
        <v>521</v>
      </c>
      <c r="P45" s="216" t="s">
        <v>521</v>
      </c>
      <c r="Q45" s="216"/>
      <c r="R45" s="216"/>
      <c r="S45" s="216"/>
      <c r="T45" s="217"/>
      <c r="U45" s="217" t="s">
        <v>521</v>
      </c>
      <c r="V45" s="217" t="s">
        <v>521</v>
      </c>
      <c r="W45" s="217"/>
      <c r="X45" s="217"/>
      <c r="Y45" s="217"/>
      <c r="Z45" s="217"/>
      <c r="AA45" s="217"/>
      <c r="AB45" s="217"/>
      <c r="AC45" s="217"/>
      <c r="AD45" s="217"/>
      <c r="AE45" s="217"/>
      <c r="AF45" s="217"/>
      <c r="AG45" s="217"/>
      <c r="AH45" s="217"/>
      <c r="AI45" s="208"/>
      <c r="AJ45" s="208"/>
      <c r="AK45" s="208" t="s">
        <v>521</v>
      </c>
      <c r="AL45" s="208"/>
    </row>
    <row r="46" spans="2:38" ht="153" customHeight="1">
      <c r="B46" s="182" t="s">
        <v>649</v>
      </c>
      <c r="C46" s="183" t="s">
        <v>650</v>
      </c>
      <c r="D46" s="184" t="s">
        <v>651</v>
      </c>
      <c r="E46" s="185" t="s">
        <v>521</v>
      </c>
      <c r="F46" s="185"/>
      <c r="G46" s="185" t="s">
        <v>652</v>
      </c>
      <c r="H46" s="185" t="s">
        <v>653</v>
      </c>
      <c r="I46" s="218" t="s">
        <v>521</v>
      </c>
      <c r="J46" s="215"/>
      <c r="K46" s="215"/>
      <c r="L46" s="219" t="s">
        <v>521</v>
      </c>
      <c r="M46" s="219" t="s">
        <v>521</v>
      </c>
      <c r="N46" s="219" t="s">
        <v>521</v>
      </c>
      <c r="O46" s="216" t="s">
        <v>521</v>
      </c>
      <c r="P46" s="216" t="s">
        <v>521</v>
      </c>
      <c r="Q46" s="216"/>
      <c r="R46" s="216"/>
      <c r="S46" s="216"/>
      <c r="T46" s="217"/>
      <c r="U46" s="217"/>
      <c r="V46" s="217" t="s">
        <v>521</v>
      </c>
      <c r="W46" s="217"/>
      <c r="X46" s="217"/>
      <c r="Y46" s="217"/>
      <c r="Z46" s="217"/>
      <c r="AA46" s="217"/>
      <c r="AB46" s="217"/>
      <c r="AC46" s="217"/>
      <c r="AD46" s="217"/>
      <c r="AE46" s="217"/>
      <c r="AF46" s="217" t="s">
        <v>521</v>
      </c>
      <c r="AG46" s="217"/>
      <c r="AH46" s="217"/>
      <c r="AI46" s="208"/>
      <c r="AJ46" s="208" t="s">
        <v>521</v>
      </c>
      <c r="AK46" s="208"/>
      <c r="AL46" s="208"/>
    </row>
    <row r="47" spans="2:38" ht="150.75" customHeight="1">
      <c r="B47" s="182" t="s">
        <v>654</v>
      </c>
      <c r="C47" s="183" t="s">
        <v>655</v>
      </c>
      <c r="D47" s="184" t="s">
        <v>656</v>
      </c>
      <c r="E47" s="185" t="s">
        <v>521</v>
      </c>
      <c r="F47" s="185"/>
      <c r="G47" s="185" t="s">
        <v>657</v>
      </c>
      <c r="H47" s="185" t="s">
        <v>658</v>
      </c>
      <c r="I47" s="218" t="s">
        <v>521</v>
      </c>
      <c r="J47" s="215"/>
      <c r="K47" s="215" t="s">
        <v>521</v>
      </c>
      <c r="L47" s="219" t="s">
        <v>521</v>
      </c>
      <c r="M47" s="219" t="s">
        <v>521</v>
      </c>
      <c r="N47" s="219" t="s">
        <v>521</v>
      </c>
      <c r="O47" s="216" t="s">
        <v>521</v>
      </c>
      <c r="P47" s="216" t="s">
        <v>521</v>
      </c>
      <c r="Q47" s="216"/>
      <c r="R47" s="216"/>
      <c r="S47" s="216"/>
      <c r="T47" s="217"/>
      <c r="U47" s="217"/>
      <c r="V47" s="217"/>
      <c r="W47" s="217"/>
      <c r="X47" s="217"/>
      <c r="Y47" s="217"/>
      <c r="Z47" s="217"/>
      <c r="AA47" s="217"/>
      <c r="AB47" s="217"/>
      <c r="AC47" s="217"/>
      <c r="AD47" s="217"/>
      <c r="AE47" s="217"/>
      <c r="AF47" s="217"/>
      <c r="AG47" s="217"/>
      <c r="AH47" s="217" t="s">
        <v>521</v>
      </c>
      <c r="AI47" s="208" t="s">
        <v>521</v>
      </c>
      <c r="AJ47" s="208"/>
      <c r="AK47" s="208"/>
      <c r="AL47" s="208"/>
    </row>
    <row r="48" spans="2:38" ht="147.75" customHeight="1">
      <c r="B48" s="182" t="s">
        <v>659</v>
      </c>
      <c r="C48" s="183" t="s">
        <v>660</v>
      </c>
      <c r="D48" s="200" t="s">
        <v>661</v>
      </c>
      <c r="E48" s="185" t="s">
        <v>521</v>
      </c>
      <c r="F48" s="185"/>
      <c r="G48" s="185" t="s">
        <v>662</v>
      </c>
      <c r="H48" s="185" t="s">
        <v>663</v>
      </c>
      <c r="I48" s="218" t="s">
        <v>521</v>
      </c>
      <c r="J48" s="215"/>
      <c r="K48" s="215" t="s">
        <v>521</v>
      </c>
      <c r="L48" s="219" t="s">
        <v>521</v>
      </c>
      <c r="M48" s="219" t="s">
        <v>521</v>
      </c>
      <c r="N48" s="219" t="s">
        <v>521</v>
      </c>
      <c r="O48" s="216" t="s">
        <v>521</v>
      </c>
      <c r="P48" s="216" t="s">
        <v>521</v>
      </c>
      <c r="Q48" s="216"/>
      <c r="R48" s="216"/>
      <c r="S48" s="216"/>
      <c r="T48" s="217"/>
      <c r="U48" s="217"/>
      <c r="V48" s="217"/>
      <c r="W48" s="217"/>
      <c r="X48" s="217"/>
      <c r="Y48" s="217"/>
      <c r="Z48" s="217"/>
      <c r="AA48" s="217"/>
      <c r="AB48" s="217"/>
      <c r="AC48" s="217"/>
      <c r="AD48" s="217"/>
      <c r="AE48" s="217"/>
      <c r="AF48" s="217" t="s">
        <v>521</v>
      </c>
      <c r="AG48" s="217"/>
      <c r="AH48" s="217" t="s">
        <v>521</v>
      </c>
      <c r="AI48" s="208" t="s">
        <v>521</v>
      </c>
      <c r="AJ48" s="208"/>
      <c r="AK48" s="208"/>
      <c r="AL48" s="208"/>
    </row>
    <row r="49" spans="2:38" ht="132.75" customHeight="1" thickBot="1">
      <c r="B49" s="182" t="s">
        <v>664</v>
      </c>
      <c r="C49" s="183" t="s">
        <v>665</v>
      </c>
      <c r="D49" s="184" t="s">
        <v>666</v>
      </c>
      <c r="E49" s="185" t="s">
        <v>521</v>
      </c>
      <c r="F49" s="185"/>
      <c r="G49" s="185" t="s">
        <v>667</v>
      </c>
      <c r="H49" s="201" t="s">
        <v>668</v>
      </c>
      <c r="I49" s="218" t="s">
        <v>521</v>
      </c>
      <c r="J49" s="215"/>
      <c r="K49" s="215" t="s">
        <v>521</v>
      </c>
      <c r="L49" s="219" t="s">
        <v>521</v>
      </c>
      <c r="M49" s="219" t="s">
        <v>521</v>
      </c>
      <c r="N49" s="219" t="s">
        <v>521</v>
      </c>
      <c r="O49" s="216"/>
      <c r="P49" s="216" t="s">
        <v>521</v>
      </c>
      <c r="Q49" s="216"/>
      <c r="R49" s="216"/>
      <c r="S49" s="216" t="s">
        <v>521</v>
      </c>
      <c r="T49" s="217"/>
      <c r="U49" s="217" t="s">
        <v>521</v>
      </c>
      <c r="V49" s="217"/>
      <c r="W49" s="217"/>
      <c r="X49" s="217" t="s">
        <v>521</v>
      </c>
      <c r="Y49" s="217" t="s">
        <v>521</v>
      </c>
      <c r="Z49" s="217" t="s">
        <v>521</v>
      </c>
      <c r="AA49" s="217" t="s">
        <v>521</v>
      </c>
      <c r="AB49" s="217" t="s">
        <v>521</v>
      </c>
      <c r="AC49" s="217" t="s">
        <v>521</v>
      </c>
      <c r="AD49" s="217" t="s">
        <v>521</v>
      </c>
      <c r="AE49" s="217"/>
      <c r="AF49" s="217"/>
      <c r="AG49" s="217" t="s">
        <v>521</v>
      </c>
      <c r="AH49" s="217"/>
      <c r="AI49" s="208" t="s">
        <v>521</v>
      </c>
      <c r="AJ49" s="208" t="s">
        <v>521</v>
      </c>
      <c r="AK49" s="208" t="s">
        <v>521</v>
      </c>
      <c r="AL49" s="208"/>
    </row>
    <row r="50" spans="2:38" ht="19.5" customHeight="1" thickBot="1">
      <c r="B50" s="399" t="s">
        <v>669</v>
      </c>
      <c r="C50" s="400"/>
      <c r="D50" s="400"/>
      <c r="E50" s="400"/>
      <c r="F50" s="400"/>
      <c r="G50" s="400"/>
      <c r="H50" s="401"/>
      <c r="I50" s="220"/>
      <c r="J50" s="221"/>
      <c r="K50" s="221"/>
      <c r="L50" s="221"/>
      <c r="M50" s="221"/>
      <c r="N50" s="221"/>
      <c r="O50" s="221"/>
      <c r="P50" s="221"/>
      <c r="Q50" s="221"/>
      <c r="R50" s="221"/>
      <c r="S50" s="221"/>
      <c r="T50" s="221"/>
      <c r="U50" s="221"/>
      <c r="V50" s="221"/>
      <c r="W50" s="221"/>
      <c r="X50" s="221"/>
      <c r="Y50" s="221"/>
      <c r="Z50" s="221"/>
      <c r="AA50" s="221"/>
      <c r="AB50" s="221"/>
      <c r="AC50" s="221"/>
      <c r="AD50" s="221"/>
      <c r="AE50" s="221"/>
      <c r="AF50" s="221"/>
      <c r="AG50" s="221"/>
      <c r="AH50" s="221"/>
      <c r="AI50" s="221"/>
      <c r="AJ50" s="221"/>
      <c r="AK50" s="221"/>
      <c r="AL50" s="222"/>
    </row>
    <row r="51" spans="2:38" ht="181.5" customHeight="1">
      <c r="B51" s="223" t="s">
        <v>670</v>
      </c>
      <c r="C51" s="224" t="s">
        <v>671</v>
      </c>
      <c r="D51" s="225" t="s">
        <v>672</v>
      </c>
      <c r="E51" s="175" t="s">
        <v>521</v>
      </c>
      <c r="F51" s="175"/>
      <c r="G51" s="175" t="s">
        <v>547</v>
      </c>
      <c r="H51" s="226" t="s">
        <v>673</v>
      </c>
      <c r="I51" s="218" t="s">
        <v>521</v>
      </c>
      <c r="J51" s="215"/>
      <c r="K51" s="215"/>
      <c r="L51" s="219" t="s">
        <v>521</v>
      </c>
      <c r="M51" s="219" t="s">
        <v>521</v>
      </c>
      <c r="N51" s="219" t="s">
        <v>521</v>
      </c>
      <c r="O51" s="216"/>
      <c r="P51" s="216" t="s">
        <v>521</v>
      </c>
      <c r="Q51" s="216"/>
      <c r="R51" s="216"/>
      <c r="S51" s="216"/>
      <c r="T51" s="217"/>
      <c r="U51" s="217"/>
      <c r="V51" s="217"/>
      <c r="W51" s="217" t="s">
        <v>521</v>
      </c>
      <c r="X51" s="217"/>
      <c r="Y51" s="217"/>
      <c r="Z51" s="217"/>
      <c r="AA51" s="217"/>
      <c r="AB51" s="217"/>
      <c r="AC51" s="217"/>
      <c r="AD51" s="217"/>
      <c r="AE51" s="217"/>
      <c r="AF51" s="217"/>
      <c r="AG51" s="217"/>
      <c r="AH51" s="217"/>
      <c r="AI51" s="208" t="s">
        <v>521</v>
      </c>
      <c r="AJ51" s="208"/>
      <c r="AK51" s="208"/>
      <c r="AL51" s="208"/>
    </row>
    <row r="52" spans="2:38" ht="225.75" customHeight="1">
      <c r="B52" s="223" t="s">
        <v>674</v>
      </c>
      <c r="C52" s="224" t="s">
        <v>675</v>
      </c>
      <c r="D52" s="225" t="s">
        <v>676</v>
      </c>
      <c r="E52" s="175" t="s">
        <v>521</v>
      </c>
      <c r="F52" s="175"/>
      <c r="G52" s="175" t="s">
        <v>677</v>
      </c>
      <c r="H52" s="226" t="s">
        <v>678</v>
      </c>
      <c r="I52" s="218" t="s">
        <v>521</v>
      </c>
      <c r="J52" s="215"/>
      <c r="K52" s="215"/>
      <c r="L52" s="219" t="s">
        <v>521</v>
      </c>
      <c r="M52" s="219" t="s">
        <v>521</v>
      </c>
      <c r="N52" s="219" t="s">
        <v>521</v>
      </c>
      <c r="O52" s="216"/>
      <c r="P52" s="216" t="s">
        <v>521</v>
      </c>
      <c r="Q52" s="216"/>
      <c r="R52" s="216"/>
      <c r="S52" s="216"/>
      <c r="T52" s="217"/>
      <c r="U52" s="217"/>
      <c r="V52" s="217"/>
      <c r="W52" s="217" t="s">
        <v>521</v>
      </c>
      <c r="X52" s="217"/>
      <c r="Y52" s="217"/>
      <c r="Z52" s="217"/>
      <c r="AA52" s="217"/>
      <c r="AB52" s="217"/>
      <c r="AC52" s="217"/>
      <c r="AD52" s="217"/>
      <c r="AE52" s="217"/>
      <c r="AF52" s="217"/>
      <c r="AG52" s="217"/>
      <c r="AH52" s="217"/>
      <c r="AI52" s="208" t="s">
        <v>521</v>
      </c>
      <c r="AJ52" s="208"/>
      <c r="AK52" s="208"/>
      <c r="AL52" s="208"/>
    </row>
    <row r="53" spans="2:38" ht="254.25" customHeight="1">
      <c r="B53" s="262" t="s">
        <v>679</v>
      </c>
      <c r="C53" s="224" t="s">
        <v>680</v>
      </c>
      <c r="D53" s="225" t="s">
        <v>681</v>
      </c>
      <c r="E53" s="175" t="s">
        <v>521</v>
      </c>
      <c r="F53" s="175"/>
      <c r="G53" s="175" t="s">
        <v>682</v>
      </c>
      <c r="H53" s="226" t="s">
        <v>683</v>
      </c>
      <c r="I53" s="218" t="s">
        <v>521</v>
      </c>
      <c r="J53" s="215"/>
      <c r="K53" s="215"/>
      <c r="L53" s="219" t="s">
        <v>521</v>
      </c>
      <c r="M53" s="219" t="s">
        <v>521</v>
      </c>
      <c r="N53" s="219" t="s">
        <v>521</v>
      </c>
      <c r="O53" s="216"/>
      <c r="P53" s="216" t="s">
        <v>521</v>
      </c>
      <c r="Q53" s="216"/>
      <c r="R53" s="216"/>
      <c r="S53" s="216"/>
      <c r="T53" s="217"/>
      <c r="U53" s="217"/>
      <c r="V53" s="217"/>
      <c r="W53" s="217" t="s">
        <v>521</v>
      </c>
      <c r="X53" s="217"/>
      <c r="Y53" s="217"/>
      <c r="Z53" s="217"/>
      <c r="AA53" s="217"/>
      <c r="AB53" s="217"/>
      <c r="AC53" s="217"/>
      <c r="AD53" s="217"/>
      <c r="AE53" s="217"/>
      <c r="AF53" s="217"/>
      <c r="AG53" s="217"/>
      <c r="AH53" s="217"/>
      <c r="AI53" s="208" t="s">
        <v>521</v>
      </c>
      <c r="AJ53" s="208"/>
      <c r="AK53" s="208"/>
      <c r="AL53" s="208"/>
    </row>
    <row r="54" spans="2:38" ht="174" customHeight="1">
      <c r="B54" s="223" t="s">
        <v>684</v>
      </c>
      <c r="C54" s="224" t="s">
        <v>685</v>
      </c>
      <c r="D54" s="225" t="s">
        <v>686</v>
      </c>
      <c r="E54" s="175" t="s">
        <v>521</v>
      </c>
      <c r="F54" s="175"/>
      <c r="G54" s="175" t="s">
        <v>547</v>
      </c>
      <c r="H54" s="175" t="s">
        <v>687</v>
      </c>
      <c r="I54" s="218" t="s">
        <v>521</v>
      </c>
      <c r="J54" s="215"/>
      <c r="K54" s="215" t="s">
        <v>521</v>
      </c>
      <c r="L54" s="219" t="s">
        <v>521</v>
      </c>
      <c r="M54" s="219" t="s">
        <v>521</v>
      </c>
      <c r="N54" s="219" t="s">
        <v>521</v>
      </c>
      <c r="O54" s="216"/>
      <c r="P54" s="216" t="s">
        <v>521</v>
      </c>
      <c r="Q54" s="216"/>
      <c r="R54" s="216" t="s">
        <v>521</v>
      </c>
      <c r="S54" s="216"/>
      <c r="T54" s="217"/>
      <c r="U54" s="217"/>
      <c r="V54" s="217"/>
      <c r="W54" s="217" t="s">
        <v>521</v>
      </c>
      <c r="X54" s="217"/>
      <c r="Y54" s="217"/>
      <c r="Z54" s="217"/>
      <c r="AA54" s="217"/>
      <c r="AB54" s="217"/>
      <c r="AC54" s="217"/>
      <c r="AD54" s="217"/>
      <c r="AE54" s="217"/>
      <c r="AF54" s="217"/>
      <c r="AG54" s="217"/>
      <c r="AH54" s="217"/>
      <c r="AI54" s="208" t="s">
        <v>521</v>
      </c>
      <c r="AJ54" s="208"/>
      <c r="AK54" s="208"/>
      <c r="AL54" s="208"/>
    </row>
    <row r="55" spans="2:38" ht="237" customHeight="1">
      <c r="B55" s="223" t="s">
        <v>688</v>
      </c>
      <c r="C55" s="224" t="s">
        <v>689</v>
      </c>
      <c r="D55" s="225" t="s">
        <v>690</v>
      </c>
      <c r="E55" s="175" t="s">
        <v>521</v>
      </c>
      <c r="F55" s="175"/>
      <c r="G55" s="175" t="s">
        <v>547</v>
      </c>
      <c r="H55" s="226" t="s">
        <v>691</v>
      </c>
      <c r="I55" s="218" t="s">
        <v>521</v>
      </c>
      <c r="J55" s="215"/>
      <c r="K55" s="215"/>
      <c r="L55" s="219" t="s">
        <v>521</v>
      </c>
      <c r="M55" s="219" t="s">
        <v>521</v>
      </c>
      <c r="N55" s="219" t="s">
        <v>521</v>
      </c>
      <c r="O55" s="216"/>
      <c r="P55" s="216" t="s">
        <v>521</v>
      </c>
      <c r="Q55" s="216"/>
      <c r="R55" s="216"/>
      <c r="S55" s="216"/>
      <c r="T55" s="217"/>
      <c r="U55" s="217" t="s">
        <v>521</v>
      </c>
      <c r="V55" s="217"/>
      <c r="W55" s="217" t="s">
        <v>521</v>
      </c>
      <c r="X55" s="217"/>
      <c r="Y55" s="217"/>
      <c r="Z55" s="217"/>
      <c r="AA55" s="217"/>
      <c r="AB55" s="217"/>
      <c r="AC55" s="217"/>
      <c r="AD55" s="217"/>
      <c r="AE55" s="217"/>
      <c r="AF55" s="217"/>
      <c r="AG55" s="217"/>
      <c r="AH55" s="217"/>
      <c r="AI55" s="208" t="s">
        <v>521</v>
      </c>
      <c r="AJ55" s="208"/>
      <c r="AK55" s="208"/>
      <c r="AL55" s="208"/>
    </row>
    <row r="56" spans="2:38" ht="153" customHeight="1">
      <c r="B56" s="262" t="s">
        <v>692</v>
      </c>
      <c r="C56" s="224" t="s">
        <v>693</v>
      </c>
      <c r="D56" s="225" t="s">
        <v>694</v>
      </c>
      <c r="E56" s="175" t="s">
        <v>521</v>
      </c>
      <c r="F56" s="175"/>
      <c r="G56" s="175" t="s">
        <v>695</v>
      </c>
      <c r="H56" s="226" t="s">
        <v>696</v>
      </c>
      <c r="I56" s="218" t="s">
        <v>521</v>
      </c>
      <c r="J56" s="215"/>
      <c r="K56" s="215"/>
      <c r="L56" s="219" t="s">
        <v>521</v>
      </c>
      <c r="M56" s="219" t="s">
        <v>521</v>
      </c>
      <c r="N56" s="219" t="s">
        <v>521</v>
      </c>
      <c r="O56" s="216"/>
      <c r="P56" s="216" t="s">
        <v>521</v>
      </c>
      <c r="Q56" s="216"/>
      <c r="R56" s="216"/>
      <c r="S56" s="216"/>
      <c r="T56" s="217"/>
      <c r="U56" s="217"/>
      <c r="V56" s="217" t="s">
        <v>521</v>
      </c>
      <c r="W56" s="217" t="s">
        <v>521</v>
      </c>
      <c r="X56" s="217"/>
      <c r="Y56" s="217"/>
      <c r="Z56" s="217"/>
      <c r="AA56" s="217"/>
      <c r="AB56" s="217"/>
      <c r="AC56" s="217"/>
      <c r="AD56" s="217"/>
      <c r="AE56" s="217" t="s">
        <v>521</v>
      </c>
      <c r="AF56" s="217"/>
      <c r="AG56" s="217"/>
      <c r="AH56" s="217"/>
      <c r="AI56" s="208" t="s">
        <v>521</v>
      </c>
      <c r="AJ56" s="208"/>
      <c r="AK56" s="208"/>
      <c r="AL56" s="208"/>
    </row>
    <row r="57" spans="2:38" ht="118.95" customHeight="1">
      <c r="B57" s="223" t="s">
        <v>697</v>
      </c>
      <c r="C57" s="224" t="s">
        <v>698</v>
      </c>
      <c r="D57" s="225" t="s">
        <v>699</v>
      </c>
      <c r="E57" s="175" t="s">
        <v>521</v>
      </c>
      <c r="F57" s="175"/>
      <c r="G57" s="175" t="s">
        <v>547</v>
      </c>
      <c r="H57" s="226" t="s">
        <v>700</v>
      </c>
      <c r="I57" s="218" t="s">
        <v>521</v>
      </c>
      <c r="J57" s="215"/>
      <c r="K57" s="215"/>
      <c r="L57" s="219" t="s">
        <v>521</v>
      </c>
      <c r="M57" s="219" t="s">
        <v>521</v>
      </c>
      <c r="N57" s="219" t="s">
        <v>521</v>
      </c>
      <c r="O57" s="216"/>
      <c r="P57" s="216" t="s">
        <v>521</v>
      </c>
      <c r="Q57" s="216"/>
      <c r="R57" s="216"/>
      <c r="S57" s="216"/>
      <c r="T57" s="217"/>
      <c r="U57" s="217" t="s">
        <v>521</v>
      </c>
      <c r="V57" s="217" t="s">
        <v>521</v>
      </c>
      <c r="W57" s="217" t="s">
        <v>521</v>
      </c>
      <c r="X57" s="217"/>
      <c r="Y57" s="217" t="s">
        <v>521</v>
      </c>
      <c r="Z57" s="217"/>
      <c r="AA57" s="217"/>
      <c r="AB57" s="217"/>
      <c r="AC57" s="217"/>
      <c r="AD57" s="217"/>
      <c r="AE57" s="217"/>
      <c r="AF57" s="217"/>
      <c r="AG57" s="217"/>
      <c r="AH57" s="217"/>
      <c r="AI57" s="208"/>
      <c r="AJ57" s="208" t="s">
        <v>521</v>
      </c>
      <c r="AK57" s="208"/>
      <c r="AL57" s="208"/>
    </row>
    <row r="58" spans="2:38" ht="153" customHeight="1" thickBot="1">
      <c r="B58" s="223" t="s">
        <v>701</v>
      </c>
      <c r="C58" s="224" t="s">
        <v>702</v>
      </c>
      <c r="D58" s="225" t="s">
        <v>703</v>
      </c>
      <c r="E58" s="175" t="s">
        <v>521</v>
      </c>
      <c r="F58" s="175"/>
      <c r="G58" s="175" t="s">
        <v>547</v>
      </c>
      <c r="H58" s="175" t="s">
        <v>704</v>
      </c>
      <c r="I58" s="218"/>
      <c r="J58" s="215" t="s">
        <v>521</v>
      </c>
      <c r="K58" s="215"/>
      <c r="L58" s="219" t="s">
        <v>521</v>
      </c>
      <c r="M58" s="219" t="s">
        <v>521</v>
      </c>
      <c r="N58" s="219" t="s">
        <v>521</v>
      </c>
      <c r="O58" s="216"/>
      <c r="P58" s="216"/>
      <c r="Q58" s="216" t="s">
        <v>521</v>
      </c>
      <c r="R58" s="216"/>
      <c r="S58" s="216"/>
      <c r="T58" s="217"/>
      <c r="U58" s="217"/>
      <c r="V58" s="217"/>
      <c r="W58" s="217"/>
      <c r="X58" s="217"/>
      <c r="Y58" s="217"/>
      <c r="Z58" s="217"/>
      <c r="AA58" s="217"/>
      <c r="AB58" s="217"/>
      <c r="AC58" s="217"/>
      <c r="AD58" s="217"/>
      <c r="AE58" s="217"/>
      <c r="AF58" s="217"/>
      <c r="AG58" s="217" t="s">
        <v>521</v>
      </c>
      <c r="AH58" s="217"/>
      <c r="AI58" s="208"/>
      <c r="AJ58" s="208"/>
      <c r="AK58" s="208" t="s">
        <v>521</v>
      </c>
      <c r="AL58" s="208"/>
    </row>
    <row r="59" spans="2:38" ht="21.6" thickBot="1">
      <c r="B59" s="396" t="s">
        <v>705</v>
      </c>
      <c r="C59" s="397"/>
      <c r="D59" s="397"/>
      <c r="E59" s="397"/>
      <c r="F59" s="397"/>
      <c r="G59" s="397"/>
      <c r="H59" s="398"/>
      <c r="I59" s="220"/>
      <c r="J59" s="221"/>
      <c r="K59" s="221"/>
      <c r="L59" s="221"/>
      <c r="M59" s="221"/>
      <c r="N59" s="221"/>
      <c r="O59" s="221"/>
      <c r="P59" s="221"/>
      <c r="Q59" s="221"/>
      <c r="R59" s="221"/>
      <c r="S59" s="221"/>
      <c r="T59" s="221"/>
      <c r="U59" s="221"/>
      <c r="V59" s="221"/>
      <c r="W59" s="221"/>
      <c r="X59" s="221"/>
      <c r="Y59" s="221"/>
      <c r="Z59" s="221"/>
      <c r="AA59" s="221"/>
      <c r="AB59" s="221"/>
      <c r="AC59" s="221"/>
      <c r="AD59" s="221"/>
      <c r="AE59" s="221"/>
      <c r="AF59" s="221"/>
      <c r="AG59" s="221"/>
      <c r="AH59" s="221"/>
      <c r="AI59" s="221"/>
      <c r="AJ59" s="221"/>
      <c r="AK59" s="221"/>
      <c r="AL59" s="222"/>
    </row>
    <row r="60" spans="2:38" ht="108" customHeight="1">
      <c r="B60" s="182" t="s">
        <v>706</v>
      </c>
      <c r="C60" s="183" t="s">
        <v>707</v>
      </c>
      <c r="D60" s="184" t="s">
        <v>708</v>
      </c>
      <c r="E60" s="185"/>
      <c r="F60" s="185"/>
      <c r="G60" s="184" t="s">
        <v>709</v>
      </c>
      <c r="H60" s="227" t="s">
        <v>710</v>
      </c>
      <c r="I60" s="218" t="s">
        <v>521</v>
      </c>
      <c r="J60" s="215"/>
      <c r="K60" s="215"/>
      <c r="L60" s="219" t="s">
        <v>521</v>
      </c>
      <c r="M60" s="219" t="s">
        <v>521</v>
      </c>
      <c r="N60" s="219" t="s">
        <v>521</v>
      </c>
      <c r="O60" s="216"/>
      <c r="P60" s="216" t="s">
        <v>521</v>
      </c>
      <c r="Q60" s="216"/>
      <c r="R60" s="216"/>
      <c r="S60" s="216"/>
      <c r="T60" s="217"/>
      <c r="U60" s="217"/>
      <c r="V60" s="217"/>
      <c r="W60" s="217"/>
      <c r="X60" s="217" t="s">
        <v>521</v>
      </c>
      <c r="Y60" s="217"/>
      <c r="Z60" s="217"/>
      <c r="AA60" s="217"/>
      <c r="AB60" s="217"/>
      <c r="AC60" s="217"/>
      <c r="AD60" s="217"/>
      <c r="AE60" s="217"/>
      <c r="AF60" s="217"/>
      <c r="AG60" s="217"/>
      <c r="AH60" s="217"/>
      <c r="AI60" s="208"/>
      <c r="AJ60" s="208" t="s">
        <v>521</v>
      </c>
      <c r="AK60" s="208"/>
      <c r="AL60" s="208"/>
    </row>
    <row r="61" spans="2:38" ht="126" customHeight="1">
      <c r="B61" s="182" t="s">
        <v>711</v>
      </c>
      <c r="C61" s="183" t="s">
        <v>712</v>
      </c>
      <c r="D61" s="184" t="s">
        <v>713</v>
      </c>
      <c r="E61" s="185" t="s">
        <v>521</v>
      </c>
      <c r="F61" s="185"/>
      <c r="G61" s="184" t="s">
        <v>714</v>
      </c>
      <c r="H61" s="228" t="s">
        <v>715</v>
      </c>
      <c r="I61" s="218" t="s">
        <v>521</v>
      </c>
      <c r="J61" s="215"/>
      <c r="K61" s="215"/>
      <c r="L61" s="219" t="s">
        <v>521</v>
      </c>
      <c r="M61" s="219" t="s">
        <v>521</v>
      </c>
      <c r="N61" s="219" t="s">
        <v>521</v>
      </c>
      <c r="O61" s="216"/>
      <c r="P61" s="216" t="s">
        <v>521</v>
      </c>
      <c r="Q61" s="216"/>
      <c r="R61" s="216"/>
      <c r="S61" s="216"/>
      <c r="T61" s="217"/>
      <c r="U61" s="217"/>
      <c r="V61" s="217"/>
      <c r="W61" s="217"/>
      <c r="X61" s="217" t="s">
        <v>521</v>
      </c>
      <c r="Y61" s="217"/>
      <c r="Z61" s="217"/>
      <c r="AA61" s="217"/>
      <c r="AB61" s="217" t="s">
        <v>521</v>
      </c>
      <c r="AC61" s="217"/>
      <c r="AD61" s="217"/>
      <c r="AE61" s="217"/>
      <c r="AF61" s="217"/>
      <c r="AG61" s="217"/>
      <c r="AH61" s="217"/>
      <c r="AI61" s="208"/>
      <c r="AJ61" s="208" t="s">
        <v>521</v>
      </c>
      <c r="AK61" s="208"/>
      <c r="AL61" s="208"/>
    </row>
    <row r="62" spans="2:38" ht="105.75" customHeight="1">
      <c r="B62" s="182" t="s">
        <v>716</v>
      </c>
      <c r="C62" s="183" t="s">
        <v>717</v>
      </c>
      <c r="D62" s="184" t="s">
        <v>718</v>
      </c>
      <c r="E62" s="185" t="s">
        <v>521</v>
      </c>
      <c r="F62" s="185"/>
      <c r="G62" s="184" t="s">
        <v>714</v>
      </c>
      <c r="H62" s="229" t="s">
        <v>715</v>
      </c>
      <c r="I62" s="218" t="s">
        <v>521</v>
      </c>
      <c r="J62" s="215"/>
      <c r="K62" s="215"/>
      <c r="L62" s="219" t="s">
        <v>521</v>
      </c>
      <c r="M62" s="219" t="s">
        <v>521</v>
      </c>
      <c r="N62" s="219" t="s">
        <v>521</v>
      </c>
      <c r="O62" s="216"/>
      <c r="P62" s="216" t="s">
        <v>521</v>
      </c>
      <c r="Q62" s="216"/>
      <c r="R62" s="216"/>
      <c r="S62" s="216"/>
      <c r="T62" s="217"/>
      <c r="U62" s="217" t="s">
        <v>521</v>
      </c>
      <c r="V62" s="217"/>
      <c r="W62" s="217"/>
      <c r="X62" s="217" t="s">
        <v>521</v>
      </c>
      <c r="Y62" s="217"/>
      <c r="Z62" s="217"/>
      <c r="AA62" s="217"/>
      <c r="AB62" s="217"/>
      <c r="AC62" s="217"/>
      <c r="AD62" s="217"/>
      <c r="AE62" s="217"/>
      <c r="AF62" s="217"/>
      <c r="AG62" s="217"/>
      <c r="AH62" s="217"/>
      <c r="AI62" s="208"/>
      <c r="AJ62" s="208" t="s">
        <v>521</v>
      </c>
      <c r="AK62" s="208"/>
      <c r="AL62" s="208"/>
    </row>
    <row r="63" spans="2:38" ht="110.25" customHeight="1">
      <c r="B63" s="182" t="s">
        <v>719</v>
      </c>
      <c r="C63" s="183" t="s">
        <v>720</v>
      </c>
      <c r="D63" s="184" t="s">
        <v>721</v>
      </c>
      <c r="E63" s="185" t="s">
        <v>521</v>
      </c>
      <c r="F63" s="185"/>
      <c r="G63" s="184" t="s">
        <v>722</v>
      </c>
      <c r="H63" s="229" t="s">
        <v>723</v>
      </c>
      <c r="I63" s="218" t="s">
        <v>521</v>
      </c>
      <c r="J63" s="215"/>
      <c r="K63" s="215"/>
      <c r="L63" s="219" t="s">
        <v>521</v>
      </c>
      <c r="M63" s="219" t="s">
        <v>521</v>
      </c>
      <c r="N63" s="219" t="s">
        <v>521</v>
      </c>
      <c r="O63" s="216"/>
      <c r="P63" s="216" t="s">
        <v>521</v>
      </c>
      <c r="Q63" s="216"/>
      <c r="R63" s="216"/>
      <c r="S63" s="216"/>
      <c r="T63" s="217"/>
      <c r="U63" s="217"/>
      <c r="V63" s="217"/>
      <c r="W63" s="217"/>
      <c r="X63" s="217" t="s">
        <v>521</v>
      </c>
      <c r="Y63" s="217"/>
      <c r="Z63" s="217"/>
      <c r="AA63" s="217"/>
      <c r="AB63" s="217"/>
      <c r="AC63" s="217"/>
      <c r="AD63" s="217"/>
      <c r="AE63" s="217"/>
      <c r="AF63" s="217"/>
      <c r="AG63" s="217"/>
      <c r="AH63" s="217"/>
      <c r="AI63" s="208"/>
      <c r="AJ63" s="208" t="s">
        <v>521</v>
      </c>
      <c r="AK63" s="208" t="s">
        <v>521</v>
      </c>
      <c r="AL63" s="208"/>
    </row>
    <row r="64" spans="2:38" ht="129" customHeight="1">
      <c r="B64" s="182" t="s">
        <v>724</v>
      </c>
      <c r="C64" s="183" t="s">
        <v>725</v>
      </c>
      <c r="D64" s="184" t="s">
        <v>726</v>
      </c>
      <c r="E64" s="227" t="s">
        <v>521</v>
      </c>
      <c r="F64" s="230"/>
      <c r="G64" s="184" t="s">
        <v>727</v>
      </c>
      <c r="H64" s="231" t="s">
        <v>728</v>
      </c>
      <c r="I64" s="218" t="s">
        <v>521</v>
      </c>
      <c r="J64" s="215"/>
      <c r="K64" s="215"/>
      <c r="L64" s="219" t="s">
        <v>521</v>
      </c>
      <c r="M64" s="219" t="s">
        <v>521</v>
      </c>
      <c r="N64" s="219" t="s">
        <v>521</v>
      </c>
      <c r="O64" s="216"/>
      <c r="P64" s="216" t="s">
        <v>521</v>
      </c>
      <c r="Q64" s="216"/>
      <c r="R64" s="216"/>
      <c r="S64" s="216"/>
      <c r="T64" s="217"/>
      <c r="U64" s="217"/>
      <c r="V64" s="217"/>
      <c r="W64" s="217"/>
      <c r="X64" s="217" t="s">
        <v>521</v>
      </c>
      <c r="Y64" s="217"/>
      <c r="Z64" s="217"/>
      <c r="AA64" s="217"/>
      <c r="AB64" s="217"/>
      <c r="AC64" s="217"/>
      <c r="AD64" s="217"/>
      <c r="AE64" s="217"/>
      <c r="AF64" s="217"/>
      <c r="AG64" s="217"/>
      <c r="AH64" s="217"/>
      <c r="AI64" s="208"/>
      <c r="AJ64" s="208" t="s">
        <v>521</v>
      </c>
      <c r="AK64" s="208"/>
      <c r="AL64" s="208"/>
    </row>
    <row r="65" spans="2:38" ht="116.25" customHeight="1">
      <c r="B65" s="182" t="s">
        <v>729</v>
      </c>
      <c r="C65" s="183" t="s">
        <v>730</v>
      </c>
      <c r="D65" s="184" t="s">
        <v>731</v>
      </c>
      <c r="E65" s="227" t="s">
        <v>521</v>
      </c>
      <c r="F65" s="230"/>
      <c r="G65" s="184" t="s">
        <v>714</v>
      </c>
      <c r="H65" s="227" t="s">
        <v>732</v>
      </c>
      <c r="I65" s="218" t="s">
        <v>521</v>
      </c>
      <c r="J65" s="215"/>
      <c r="K65" s="215"/>
      <c r="L65" s="219" t="s">
        <v>521</v>
      </c>
      <c r="M65" s="219" t="s">
        <v>521</v>
      </c>
      <c r="N65" s="219" t="s">
        <v>521</v>
      </c>
      <c r="O65" s="216"/>
      <c r="P65" s="216" t="s">
        <v>521</v>
      </c>
      <c r="Q65" s="216"/>
      <c r="R65" s="216"/>
      <c r="S65" s="216"/>
      <c r="T65" s="217"/>
      <c r="U65" s="217"/>
      <c r="V65" s="217"/>
      <c r="W65" s="217"/>
      <c r="X65" s="217" t="s">
        <v>521</v>
      </c>
      <c r="Y65" s="217"/>
      <c r="Z65" s="217"/>
      <c r="AA65" s="217"/>
      <c r="AB65" s="217"/>
      <c r="AC65" s="217"/>
      <c r="AD65" s="217"/>
      <c r="AE65" s="217"/>
      <c r="AF65" s="217"/>
      <c r="AG65" s="217"/>
      <c r="AH65" s="217"/>
      <c r="AI65" s="208"/>
      <c r="AJ65" s="208" t="s">
        <v>521</v>
      </c>
      <c r="AK65" s="208"/>
      <c r="AL65" s="208"/>
    </row>
    <row r="66" spans="2:38" ht="160.5" customHeight="1">
      <c r="B66" s="262" t="s">
        <v>733</v>
      </c>
      <c r="C66" s="183" t="s">
        <v>734</v>
      </c>
      <c r="D66" s="184" t="s">
        <v>735</v>
      </c>
      <c r="E66" s="185" t="s">
        <v>521</v>
      </c>
      <c r="F66" s="185"/>
      <c r="G66" s="185" t="s">
        <v>736</v>
      </c>
      <c r="H66" s="186" t="s">
        <v>737</v>
      </c>
      <c r="I66" s="218" t="s">
        <v>521</v>
      </c>
      <c r="J66" s="215"/>
      <c r="K66" s="215"/>
      <c r="L66" s="219" t="s">
        <v>521</v>
      </c>
      <c r="M66" s="219" t="s">
        <v>521</v>
      </c>
      <c r="N66" s="219" t="s">
        <v>521</v>
      </c>
      <c r="O66" s="216"/>
      <c r="P66" s="216" t="s">
        <v>521</v>
      </c>
      <c r="Q66" s="216"/>
      <c r="R66" s="216"/>
      <c r="S66" s="216"/>
      <c r="T66" s="217"/>
      <c r="U66" s="217"/>
      <c r="V66" s="217"/>
      <c r="W66" s="217"/>
      <c r="X66" s="217" t="s">
        <v>521</v>
      </c>
      <c r="Y66" s="217"/>
      <c r="Z66" s="217"/>
      <c r="AA66" s="217"/>
      <c r="AB66" s="217"/>
      <c r="AC66" s="217"/>
      <c r="AD66" s="217"/>
      <c r="AE66" s="217"/>
      <c r="AF66" s="217"/>
      <c r="AG66" s="217"/>
      <c r="AH66" s="217"/>
      <c r="AI66" s="208"/>
      <c r="AJ66" s="208" t="s">
        <v>521</v>
      </c>
      <c r="AK66" s="208"/>
      <c r="AL66" s="208"/>
    </row>
    <row r="67" spans="2:38" ht="98.25" customHeight="1">
      <c r="B67" s="182" t="s">
        <v>738</v>
      </c>
      <c r="C67" s="183" t="s">
        <v>739</v>
      </c>
      <c r="D67" s="184" t="s">
        <v>740</v>
      </c>
      <c r="E67" s="185" t="s">
        <v>521</v>
      </c>
      <c r="F67" s="185"/>
      <c r="G67" s="184" t="s">
        <v>709</v>
      </c>
      <c r="H67" s="227" t="s">
        <v>741</v>
      </c>
      <c r="I67" s="218" t="s">
        <v>521</v>
      </c>
      <c r="J67" s="215"/>
      <c r="K67" s="215"/>
      <c r="L67" s="219" t="s">
        <v>521</v>
      </c>
      <c r="M67" s="219" t="s">
        <v>521</v>
      </c>
      <c r="N67" s="219" t="s">
        <v>521</v>
      </c>
      <c r="O67" s="216"/>
      <c r="P67" s="216" t="s">
        <v>521</v>
      </c>
      <c r="Q67" s="216"/>
      <c r="R67" s="216"/>
      <c r="S67" s="216"/>
      <c r="T67" s="217"/>
      <c r="U67" s="217" t="s">
        <v>521</v>
      </c>
      <c r="V67" s="217"/>
      <c r="W67" s="217"/>
      <c r="X67" s="217" t="s">
        <v>521</v>
      </c>
      <c r="Y67" s="217"/>
      <c r="Z67" s="217"/>
      <c r="AA67" s="217"/>
      <c r="AB67" s="217"/>
      <c r="AC67" s="217"/>
      <c r="AD67" s="217"/>
      <c r="AE67" s="217"/>
      <c r="AF67" s="217"/>
      <c r="AG67" s="217"/>
      <c r="AH67" s="217"/>
      <c r="AI67" s="208"/>
      <c r="AJ67" s="208" t="s">
        <v>521</v>
      </c>
      <c r="AK67" s="208"/>
      <c r="AL67" s="208"/>
    </row>
    <row r="68" spans="2:38" ht="178.5" customHeight="1">
      <c r="B68" s="182" t="s">
        <v>742</v>
      </c>
      <c r="C68" s="183" t="s">
        <v>743</v>
      </c>
      <c r="D68" s="184" t="s">
        <v>744</v>
      </c>
      <c r="E68" s="185" t="s">
        <v>521</v>
      </c>
      <c r="F68" s="185"/>
      <c r="G68" s="184" t="s">
        <v>714</v>
      </c>
      <c r="H68" s="227" t="s">
        <v>745</v>
      </c>
      <c r="I68" s="218" t="s">
        <v>521</v>
      </c>
      <c r="J68" s="215"/>
      <c r="K68" s="215"/>
      <c r="L68" s="219" t="s">
        <v>521</v>
      </c>
      <c r="M68" s="219" t="s">
        <v>521</v>
      </c>
      <c r="N68" s="219" t="s">
        <v>521</v>
      </c>
      <c r="O68" s="216"/>
      <c r="P68" s="216" t="s">
        <v>521</v>
      </c>
      <c r="Q68" s="216"/>
      <c r="R68" s="216"/>
      <c r="S68" s="216"/>
      <c r="T68" s="217"/>
      <c r="U68" s="217" t="s">
        <v>521</v>
      </c>
      <c r="V68" s="217"/>
      <c r="W68" s="217"/>
      <c r="X68" s="217" t="s">
        <v>521</v>
      </c>
      <c r="Y68" s="217"/>
      <c r="Z68" s="217"/>
      <c r="AA68" s="217"/>
      <c r="AB68" s="217"/>
      <c r="AC68" s="217"/>
      <c r="AD68" s="217"/>
      <c r="AE68" s="217"/>
      <c r="AF68" s="217"/>
      <c r="AG68" s="217"/>
      <c r="AH68" s="217"/>
      <c r="AI68" s="208"/>
      <c r="AJ68" s="208" t="s">
        <v>521</v>
      </c>
      <c r="AK68" s="208"/>
      <c r="AL68" s="208"/>
    </row>
    <row r="69" spans="2:38" ht="153.75" customHeight="1">
      <c r="B69" s="182" t="s">
        <v>746</v>
      </c>
      <c r="C69" s="183" t="s">
        <v>747</v>
      </c>
      <c r="D69" s="184" t="s">
        <v>748</v>
      </c>
      <c r="E69" s="185" t="s">
        <v>521</v>
      </c>
      <c r="F69" s="185"/>
      <c r="G69" s="184" t="s">
        <v>714</v>
      </c>
      <c r="H69" s="227" t="s">
        <v>749</v>
      </c>
      <c r="I69" s="218" t="s">
        <v>521</v>
      </c>
      <c r="J69" s="215"/>
      <c r="K69" s="215"/>
      <c r="L69" s="219" t="s">
        <v>521</v>
      </c>
      <c r="M69" s="219" t="s">
        <v>521</v>
      </c>
      <c r="N69" s="219" t="s">
        <v>521</v>
      </c>
      <c r="O69" s="216"/>
      <c r="P69" s="216" t="s">
        <v>521</v>
      </c>
      <c r="Q69" s="216"/>
      <c r="R69" s="216"/>
      <c r="S69" s="216"/>
      <c r="T69" s="217"/>
      <c r="U69" s="217" t="s">
        <v>521</v>
      </c>
      <c r="V69" s="217"/>
      <c r="W69" s="217"/>
      <c r="X69" s="217" t="s">
        <v>521</v>
      </c>
      <c r="Y69" s="217"/>
      <c r="Z69" s="217"/>
      <c r="AA69" s="217"/>
      <c r="AB69" s="217"/>
      <c r="AC69" s="217"/>
      <c r="AD69" s="217"/>
      <c r="AE69" s="217"/>
      <c r="AF69" s="217"/>
      <c r="AG69" s="217"/>
      <c r="AH69" s="217"/>
      <c r="AI69" s="208"/>
      <c r="AJ69" s="208" t="s">
        <v>521</v>
      </c>
      <c r="AK69" s="208"/>
      <c r="AL69" s="208"/>
    </row>
    <row r="70" spans="2:38" ht="166.5" customHeight="1">
      <c r="B70" s="182" t="s">
        <v>750</v>
      </c>
      <c r="C70" s="183" t="s">
        <v>751</v>
      </c>
      <c r="D70" s="184" t="s">
        <v>752</v>
      </c>
      <c r="E70" s="185" t="s">
        <v>521</v>
      </c>
      <c r="F70" s="230"/>
      <c r="G70" s="184" t="s">
        <v>753</v>
      </c>
      <c r="H70" s="227" t="s">
        <v>754</v>
      </c>
      <c r="I70" s="218" t="s">
        <v>521</v>
      </c>
      <c r="J70" s="215"/>
      <c r="K70" s="215"/>
      <c r="L70" s="219" t="s">
        <v>521</v>
      </c>
      <c r="M70" s="219" t="s">
        <v>521</v>
      </c>
      <c r="N70" s="219" t="s">
        <v>521</v>
      </c>
      <c r="O70" s="216"/>
      <c r="P70" s="216" t="s">
        <v>521</v>
      </c>
      <c r="Q70" s="216" t="s">
        <v>521</v>
      </c>
      <c r="R70" s="216"/>
      <c r="S70" s="216"/>
      <c r="T70" s="217"/>
      <c r="U70" s="217"/>
      <c r="V70" s="217"/>
      <c r="W70" s="217"/>
      <c r="X70" s="217" t="s">
        <v>521</v>
      </c>
      <c r="Y70" s="217"/>
      <c r="Z70" s="217"/>
      <c r="AA70" s="217"/>
      <c r="AB70" s="217"/>
      <c r="AC70" s="217"/>
      <c r="AD70" s="217"/>
      <c r="AE70" s="217"/>
      <c r="AF70" s="217"/>
      <c r="AG70" s="217"/>
      <c r="AH70" s="217"/>
      <c r="AI70" s="208"/>
      <c r="AJ70" s="208" t="s">
        <v>521</v>
      </c>
      <c r="AK70" s="208"/>
      <c r="AL70" s="208"/>
    </row>
    <row r="71" spans="2:38" ht="142.5" customHeight="1">
      <c r="B71" s="182" t="s">
        <v>755</v>
      </c>
      <c r="C71" s="183" t="s">
        <v>756</v>
      </c>
      <c r="D71" s="184" t="s">
        <v>757</v>
      </c>
      <c r="E71" s="185" t="s">
        <v>521</v>
      </c>
      <c r="F71" s="185"/>
      <c r="G71" s="185" t="s">
        <v>758</v>
      </c>
      <c r="H71" s="186" t="s">
        <v>759</v>
      </c>
      <c r="I71" s="218" t="s">
        <v>521</v>
      </c>
      <c r="J71" s="215"/>
      <c r="K71" s="215"/>
      <c r="L71" s="219" t="s">
        <v>521</v>
      </c>
      <c r="M71" s="219"/>
      <c r="N71" s="219" t="s">
        <v>521</v>
      </c>
      <c r="O71" s="216"/>
      <c r="P71" s="216" t="s">
        <v>521</v>
      </c>
      <c r="Q71" s="216"/>
      <c r="R71" s="216"/>
      <c r="S71" s="216"/>
      <c r="T71" s="217"/>
      <c r="U71" s="217"/>
      <c r="V71" s="217"/>
      <c r="W71" s="217"/>
      <c r="X71" s="217" t="s">
        <v>521</v>
      </c>
      <c r="Y71" s="217"/>
      <c r="Z71" s="217"/>
      <c r="AA71" s="217"/>
      <c r="AB71" s="217"/>
      <c r="AC71" s="217"/>
      <c r="AD71" s="217"/>
      <c r="AE71" s="217"/>
      <c r="AF71" s="217"/>
      <c r="AG71" s="217"/>
      <c r="AH71" s="217"/>
      <c r="AI71" s="208"/>
      <c r="AJ71" s="208" t="s">
        <v>521</v>
      </c>
      <c r="AK71" s="208"/>
      <c r="AL71" s="208"/>
    </row>
    <row r="72" spans="2:38" ht="142.5" customHeight="1">
      <c r="B72" s="182" t="s">
        <v>760</v>
      </c>
      <c r="C72" s="183" t="s">
        <v>761</v>
      </c>
      <c r="D72" s="184" t="s">
        <v>762</v>
      </c>
      <c r="E72" s="185" t="s">
        <v>521</v>
      </c>
      <c r="F72" s="185"/>
      <c r="G72" s="185" t="s">
        <v>758</v>
      </c>
      <c r="H72" s="186" t="s">
        <v>763</v>
      </c>
      <c r="I72" s="218" t="s">
        <v>521</v>
      </c>
      <c r="J72" s="215"/>
      <c r="K72" s="215"/>
      <c r="L72" s="219" t="s">
        <v>521</v>
      </c>
      <c r="M72" s="219" t="s">
        <v>521</v>
      </c>
      <c r="N72" s="219" t="s">
        <v>521</v>
      </c>
      <c r="O72" s="216"/>
      <c r="P72" s="216" t="s">
        <v>521</v>
      </c>
      <c r="Q72" s="216"/>
      <c r="R72" s="216"/>
      <c r="S72" s="216"/>
      <c r="T72" s="217"/>
      <c r="U72" s="217" t="s">
        <v>521</v>
      </c>
      <c r="V72" s="217"/>
      <c r="W72" s="217"/>
      <c r="X72" s="217" t="s">
        <v>521</v>
      </c>
      <c r="Y72" s="217"/>
      <c r="Z72" s="217"/>
      <c r="AA72" s="217"/>
      <c r="AB72" s="217"/>
      <c r="AC72" s="217"/>
      <c r="AD72" s="217"/>
      <c r="AE72" s="217"/>
      <c r="AF72" s="217"/>
      <c r="AG72" s="217"/>
      <c r="AH72" s="217"/>
      <c r="AI72" s="208"/>
      <c r="AJ72" s="208" t="s">
        <v>521</v>
      </c>
      <c r="AK72" s="208"/>
      <c r="AL72" s="208"/>
    </row>
    <row r="73" spans="2:38" ht="122.25" customHeight="1" thickBot="1">
      <c r="B73" s="182" t="s">
        <v>764</v>
      </c>
      <c r="C73" s="183" t="s">
        <v>765</v>
      </c>
      <c r="D73" s="184" t="s">
        <v>766</v>
      </c>
      <c r="E73" s="185"/>
      <c r="F73" s="185"/>
      <c r="G73" s="185" t="s">
        <v>714</v>
      </c>
      <c r="H73" s="186" t="s">
        <v>767</v>
      </c>
      <c r="I73" s="218" t="s">
        <v>521</v>
      </c>
      <c r="J73" s="215"/>
      <c r="K73" s="215"/>
      <c r="L73" s="219" t="s">
        <v>521</v>
      </c>
      <c r="M73" s="219" t="s">
        <v>521</v>
      </c>
      <c r="N73" s="219" t="s">
        <v>521</v>
      </c>
      <c r="O73" s="216"/>
      <c r="P73" s="216" t="s">
        <v>521</v>
      </c>
      <c r="Q73" s="216"/>
      <c r="R73" s="216"/>
      <c r="S73" s="216"/>
      <c r="T73" s="217"/>
      <c r="U73" s="217" t="s">
        <v>521</v>
      </c>
      <c r="V73" s="217"/>
      <c r="W73" s="217"/>
      <c r="X73" s="217" t="s">
        <v>521</v>
      </c>
      <c r="Y73" s="217"/>
      <c r="Z73" s="217"/>
      <c r="AA73" s="217"/>
      <c r="AB73" s="217"/>
      <c r="AC73" s="217"/>
      <c r="AD73" s="217"/>
      <c r="AE73" s="217"/>
      <c r="AF73" s="217"/>
      <c r="AG73" s="217"/>
      <c r="AH73" s="217"/>
      <c r="AI73" s="208"/>
      <c r="AJ73" s="208" t="s">
        <v>521</v>
      </c>
      <c r="AK73" s="208"/>
      <c r="AL73" s="208"/>
    </row>
    <row r="74" spans="2:38" ht="21.6" thickBot="1">
      <c r="B74" s="399" t="s">
        <v>768</v>
      </c>
      <c r="C74" s="400"/>
      <c r="D74" s="400"/>
      <c r="E74" s="400"/>
      <c r="F74" s="400"/>
      <c r="G74" s="400"/>
      <c r="H74" s="401"/>
      <c r="I74" s="220"/>
      <c r="J74" s="221"/>
      <c r="K74" s="221"/>
      <c r="L74" s="221"/>
      <c r="M74" s="221"/>
      <c r="N74" s="221"/>
      <c r="O74" s="221"/>
      <c r="P74" s="221"/>
      <c r="Q74" s="221"/>
      <c r="R74" s="221"/>
      <c r="S74" s="221"/>
      <c r="T74" s="221"/>
      <c r="U74" s="221"/>
      <c r="V74" s="221"/>
      <c r="W74" s="221"/>
      <c r="X74" s="221"/>
      <c r="Y74" s="221"/>
      <c r="Z74" s="221"/>
      <c r="AA74" s="221"/>
      <c r="AB74" s="221"/>
      <c r="AC74" s="221"/>
      <c r="AD74" s="221"/>
      <c r="AE74" s="221"/>
      <c r="AF74" s="221"/>
      <c r="AG74" s="221"/>
      <c r="AH74" s="221"/>
      <c r="AI74" s="221"/>
      <c r="AJ74" s="221"/>
      <c r="AK74" s="221"/>
      <c r="AL74" s="222"/>
    </row>
    <row r="75" spans="2:38" ht="150.75" customHeight="1">
      <c r="B75" s="223" t="s">
        <v>769</v>
      </c>
      <c r="C75" s="224" t="s">
        <v>770</v>
      </c>
      <c r="D75" s="232" t="s">
        <v>771</v>
      </c>
      <c r="E75" s="175" t="s">
        <v>521</v>
      </c>
      <c r="F75" s="175"/>
      <c r="G75" s="175" t="s">
        <v>772</v>
      </c>
      <c r="H75" s="226" t="s">
        <v>773</v>
      </c>
      <c r="I75" s="218" t="s">
        <v>521</v>
      </c>
      <c r="J75" s="215"/>
      <c r="K75" s="215"/>
      <c r="L75" s="219" t="s">
        <v>521</v>
      </c>
      <c r="M75" s="219" t="s">
        <v>521</v>
      </c>
      <c r="N75" s="219" t="s">
        <v>521</v>
      </c>
      <c r="O75" s="216"/>
      <c r="P75" s="216" t="s">
        <v>521</v>
      </c>
      <c r="Q75" s="216"/>
      <c r="R75" s="216"/>
      <c r="S75" s="216"/>
      <c r="T75" s="217"/>
      <c r="U75" s="217" t="s">
        <v>521</v>
      </c>
      <c r="V75" s="217" t="s">
        <v>521</v>
      </c>
      <c r="W75" s="217"/>
      <c r="X75" s="217"/>
      <c r="Y75" s="217"/>
      <c r="Z75" s="217"/>
      <c r="AA75" s="217"/>
      <c r="AB75" s="217"/>
      <c r="AC75" s="217"/>
      <c r="AD75" s="217"/>
      <c r="AE75" s="217"/>
      <c r="AF75" s="217"/>
      <c r="AG75" s="217"/>
      <c r="AH75" s="217"/>
      <c r="AI75" s="208"/>
      <c r="AJ75" s="208" t="s">
        <v>521</v>
      </c>
      <c r="AK75" s="208"/>
      <c r="AL75" s="208"/>
    </row>
    <row r="76" spans="2:38" ht="124.95" customHeight="1">
      <c r="B76" s="223" t="s">
        <v>774</v>
      </c>
      <c r="C76" s="224" t="s">
        <v>775</v>
      </c>
      <c r="D76" s="232" t="s">
        <v>776</v>
      </c>
      <c r="E76" s="175" t="s">
        <v>521</v>
      </c>
      <c r="F76" s="175"/>
      <c r="G76" s="175" t="s">
        <v>777</v>
      </c>
      <c r="H76" s="226" t="s">
        <v>778</v>
      </c>
      <c r="I76" s="218" t="s">
        <v>521</v>
      </c>
      <c r="J76" s="215"/>
      <c r="K76" s="215"/>
      <c r="L76" s="219" t="s">
        <v>521</v>
      </c>
      <c r="M76" s="219" t="s">
        <v>521</v>
      </c>
      <c r="N76" s="219" t="s">
        <v>521</v>
      </c>
      <c r="O76" s="216"/>
      <c r="P76" s="216" t="s">
        <v>521</v>
      </c>
      <c r="Q76" s="216"/>
      <c r="R76" s="216"/>
      <c r="S76" s="216"/>
      <c r="T76" s="217"/>
      <c r="U76" s="217"/>
      <c r="V76" s="217"/>
      <c r="W76" s="217"/>
      <c r="X76" s="217"/>
      <c r="Y76" s="217"/>
      <c r="Z76" s="217"/>
      <c r="AA76" s="217"/>
      <c r="AB76" s="217" t="s">
        <v>521</v>
      </c>
      <c r="AC76" s="217"/>
      <c r="AD76" s="217"/>
      <c r="AE76" s="217"/>
      <c r="AF76" s="217"/>
      <c r="AG76" s="217"/>
      <c r="AH76" s="217"/>
      <c r="AI76" s="208"/>
      <c r="AJ76" s="208" t="s">
        <v>521</v>
      </c>
      <c r="AK76" s="208"/>
      <c r="AL76" s="208"/>
    </row>
    <row r="77" spans="2:38" ht="132.75" customHeight="1">
      <c r="B77" s="262" t="s">
        <v>779</v>
      </c>
      <c r="C77" s="224" t="s">
        <v>780</v>
      </c>
      <c r="D77" s="232" t="s">
        <v>781</v>
      </c>
      <c r="E77" s="175" t="s">
        <v>521</v>
      </c>
      <c r="F77" s="175"/>
      <c r="G77" s="175" t="s">
        <v>588</v>
      </c>
      <c r="H77" s="226" t="s">
        <v>782</v>
      </c>
      <c r="I77" s="218" t="s">
        <v>521</v>
      </c>
      <c r="J77" s="215"/>
      <c r="K77" s="215"/>
      <c r="L77" s="219" t="s">
        <v>521</v>
      </c>
      <c r="M77" s="219" t="s">
        <v>521</v>
      </c>
      <c r="N77" s="219" t="s">
        <v>521</v>
      </c>
      <c r="O77" s="216"/>
      <c r="P77" s="216" t="s">
        <v>521</v>
      </c>
      <c r="Q77" s="216"/>
      <c r="R77" s="216"/>
      <c r="S77" s="216"/>
      <c r="T77" s="217"/>
      <c r="U77" s="217"/>
      <c r="V77" s="217"/>
      <c r="W77" s="217"/>
      <c r="X77" s="217"/>
      <c r="Y77" s="217"/>
      <c r="Z77" s="217"/>
      <c r="AA77" s="217"/>
      <c r="AB77" s="217" t="s">
        <v>521</v>
      </c>
      <c r="AC77" s="217"/>
      <c r="AD77" s="217"/>
      <c r="AE77" s="217"/>
      <c r="AF77" s="217"/>
      <c r="AG77" s="217"/>
      <c r="AH77" s="217"/>
      <c r="AI77" s="208"/>
      <c r="AJ77" s="208" t="s">
        <v>521</v>
      </c>
      <c r="AK77" s="208"/>
      <c r="AL77" s="208"/>
    </row>
    <row r="78" spans="2:38" ht="253.2" customHeight="1">
      <c r="B78" s="223" t="s">
        <v>783</v>
      </c>
      <c r="C78" s="224" t="s">
        <v>784</v>
      </c>
      <c r="D78" s="232" t="s">
        <v>785</v>
      </c>
      <c r="E78" s="175" t="s">
        <v>521</v>
      </c>
      <c r="F78" s="175"/>
      <c r="G78" s="175" t="s">
        <v>786</v>
      </c>
      <c r="H78" s="226" t="s">
        <v>787</v>
      </c>
      <c r="I78" s="218" t="s">
        <v>521</v>
      </c>
      <c r="J78" s="215"/>
      <c r="K78" s="215"/>
      <c r="L78" s="219" t="s">
        <v>521</v>
      </c>
      <c r="M78" s="219" t="s">
        <v>521</v>
      </c>
      <c r="N78" s="219" t="s">
        <v>521</v>
      </c>
      <c r="O78" s="216"/>
      <c r="P78" s="216" t="s">
        <v>521</v>
      </c>
      <c r="Q78" s="216"/>
      <c r="R78" s="216"/>
      <c r="S78" s="216"/>
      <c r="T78" s="217"/>
      <c r="U78" s="217"/>
      <c r="V78" s="217"/>
      <c r="W78" s="217"/>
      <c r="X78" s="217"/>
      <c r="Y78" s="217"/>
      <c r="Z78" s="217"/>
      <c r="AA78" s="217"/>
      <c r="AB78" s="217" t="s">
        <v>521</v>
      </c>
      <c r="AC78" s="217"/>
      <c r="AD78" s="217"/>
      <c r="AE78" s="217"/>
      <c r="AF78" s="217"/>
      <c r="AG78" s="217"/>
      <c r="AH78" s="217"/>
      <c r="AI78" s="208"/>
      <c r="AJ78" s="208" t="s">
        <v>521</v>
      </c>
      <c r="AK78" s="208"/>
      <c r="AL78" s="208"/>
    </row>
    <row r="79" spans="2:38" ht="168" customHeight="1">
      <c r="B79" s="223" t="s">
        <v>788</v>
      </c>
      <c r="C79" s="224" t="s">
        <v>789</v>
      </c>
      <c r="D79" s="232" t="s">
        <v>790</v>
      </c>
      <c r="E79" s="175" t="s">
        <v>521</v>
      </c>
      <c r="F79" s="175"/>
      <c r="G79" s="175" t="s">
        <v>791</v>
      </c>
      <c r="H79" s="226" t="s">
        <v>792</v>
      </c>
      <c r="I79" s="218" t="s">
        <v>521</v>
      </c>
      <c r="J79" s="215"/>
      <c r="K79" s="215"/>
      <c r="L79" s="219" t="s">
        <v>521</v>
      </c>
      <c r="M79" s="219" t="s">
        <v>521</v>
      </c>
      <c r="N79" s="219" t="s">
        <v>521</v>
      </c>
      <c r="O79" s="216"/>
      <c r="P79" s="216"/>
      <c r="Q79" s="216"/>
      <c r="R79" s="216"/>
      <c r="S79" s="216"/>
      <c r="T79" s="217"/>
      <c r="U79" s="217"/>
      <c r="V79" s="217"/>
      <c r="W79" s="217"/>
      <c r="X79" s="217"/>
      <c r="Y79" s="217"/>
      <c r="Z79" s="217"/>
      <c r="AA79" s="217"/>
      <c r="AB79" s="217" t="s">
        <v>521</v>
      </c>
      <c r="AC79" s="217"/>
      <c r="AD79" s="217"/>
      <c r="AE79" s="217"/>
      <c r="AF79" s="217"/>
      <c r="AG79" s="217"/>
      <c r="AH79" s="217"/>
      <c r="AI79" s="208"/>
      <c r="AJ79" s="208" t="s">
        <v>521</v>
      </c>
      <c r="AK79" s="208"/>
      <c r="AL79" s="208"/>
    </row>
    <row r="80" spans="2:38" ht="121.5" customHeight="1">
      <c r="B80" s="223" t="s">
        <v>793</v>
      </c>
      <c r="C80" s="224" t="s">
        <v>794</v>
      </c>
      <c r="D80" s="232" t="s">
        <v>795</v>
      </c>
      <c r="E80" s="175"/>
      <c r="F80" s="175"/>
      <c r="G80" s="175" t="s">
        <v>796</v>
      </c>
      <c r="H80" s="226" t="s">
        <v>797</v>
      </c>
      <c r="I80" s="218" t="s">
        <v>521</v>
      </c>
      <c r="J80" s="215"/>
      <c r="K80" s="215"/>
      <c r="L80" s="219" t="s">
        <v>521</v>
      </c>
      <c r="M80" s="219" t="s">
        <v>521</v>
      </c>
      <c r="N80" s="219" t="s">
        <v>521</v>
      </c>
      <c r="O80" s="216" t="s">
        <v>521</v>
      </c>
      <c r="P80" s="216" t="s">
        <v>521</v>
      </c>
      <c r="Q80" s="216" t="s">
        <v>521</v>
      </c>
      <c r="R80" s="216"/>
      <c r="S80" s="216"/>
      <c r="T80" s="217"/>
      <c r="U80" s="217"/>
      <c r="V80" s="217"/>
      <c r="W80" s="217"/>
      <c r="X80" s="217"/>
      <c r="Y80" s="217"/>
      <c r="Z80" s="217"/>
      <c r="AA80" s="217"/>
      <c r="AB80" s="217"/>
      <c r="AC80" s="217"/>
      <c r="AD80" s="217" t="s">
        <v>521</v>
      </c>
      <c r="AE80" s="217"/>
      <c r="AF80" s="217"/>
      <c r="AG80" s="217"/>
      <c r="AH80" s="217"/>
      <c r="AI80" s="208"/>
      <c r="AJ80" s="208" t="s">
        <v>521</v>
      </c>
      <c r="AK80" s="208"/>
      <c r="AL80" s="208"/>
    </row>
    <row r="81" spans="2:38" ht="108.75" customHeight="1">
      <c r="B81" s="223" t="s">
        <v>798</v>
      </c>
      <c r="C81" s="224" t="s">
        <v>799</v>
      </c>
      <c r="D81" s="232" t="s">
        <v>800</v>
      </c>
      <c r="E81" s="175" t="s">
        <v>521</v>
      </c>
      <c r="F81" s="175"/>
      <c r="G81" s="233" t="s">
        <v>801</v>
      </c>
      <c r="H81" s="226" t="s">
        <v>802</v>
      </c>
      <c r="I81" s="218" t="s">
        <v>521</v>
      </c>
      <c r="J81" s="215"/>
      <c r="K81" s="215"/>
      <c r="L81" s="219" t="s">
        <v>521</v>
      </c>
      <c r="M81" s="219" t="s">
        <v>521</v>
      </c>
      <c r="N81" s="219" t="s">
        <v>521</v>
      </c>
      <c r="O81" s="216"/>
      <c r="P81" s="216" t="s">
        <v>521</v>
      </c>
      <c r="Q81" s="216" t="s">
        <v>521</v>
      </c>
      <c r="R81" s="216"/>
      <c r="S81" s="216"/>
      <c r="T81" s="217"/>
      <c r="U81" s="217"/>
      <c r="V81" s="217" t="s">
        <v>521</v>
      </c>
      <c r="W81" s="217"/>
      <c r="X81" s="217"/>
      <c r="Y81" s="217" t="s">
        <v>521</v>
      </c>
      <c r="Z81" s="217"/>
      <c r="AA81" s="217"/>
      <c r="AB81" s="217"/>
      <c r="AC81" s="217"/>
      <c r="AD81" s="217"/>
      <c r="AE81" s="217"/>
      <c r="AF81" s="217"/>
      <c r="AG81" s="217"/>
      <c r="AH81" s="217"/>
      <c r="AI81" s="208"/>
      <c r="AJ81" s="208" t="s">
        <v>521</v>
      </c>
      <c r="AK81" s="208" t="s">
        <v>521</v>
      </c>
      <c r="AL81" s="208"/>
    </row>
    <row r="82" spans="2:38" ht="259.95" customHeight="1">
      <c r="B82" s="223" t="s">
        <v>803</v>
      </c>
      <c r="C82" s="224" t="s">
        <v>804</v>
      </c>
      <c r="D82" s="232" t="s">
        <v>805</v>
      </c>
      <c r="E82" s="175" t="s">
        <v>521</v>
      </c>
      <c r="F82" s="175"/>
      <c r="G82" s="175" t="s">
        <v>786</v>
      </c>
      <c r="H82" s="226" t="s">
        <v>806</v>
      </c>
      <c r="I82" s="218" t="s">
        <v>521</v>
      </c>
      <c r="J82" s="215"/>
      <c r="K82" s="215"/>
      <c r="L82" s="219" t="s">
        <v>521</v>
      </c>
      <c r="M82" s="219" t="s">
        <v>521</v>
      </c>
      <c r="N82" s="219" t="s">
        <v>521</v>
      </c>
      <c r="O82" s="216" t="s">
        <v>521</v>
      </c>
      <c r="P82" s="216" t="s">
        <v>521</v>
      </c>
      <c r="Q82" s="216"/>
      <c r="R82" s="216"/>
      <c r="S82" s="216"/>
      <c r="T82" s="217"/>
      <c r="U82" s="217"/>
      <c r="V82" s="217"/>
      <c r="W82" s="217"/>
      <c r="X82" s="217"/>
      <c r="Y82" s="217"/>
      <c r="Z82" s="217"/>
      <c r="AA82" s="217"/>
      <c r="AB82" s="217"/>
      <c r="AC82" s="217" t="s">
        <v>521</v>
      </c>
      <c r="AD82" s="217"/>
      <c r="AE82" s="217"/>
      <c r="AF82" s="217"/>
      <c r="AG82" s="217"/>
      <c r="AH82" s="217"/>
      <c r="AI82" s="208" t="s">
        <v>521</v>
      </c>
      <c r="AJ82" s="208" t="s">
        <v>521</v>
      </c>
      <c r="AK82" s="208" t="s">
        <v>521</v>
      </c>
      <c r="AL82" s="208"/>
    </row>
    <row r="83" spans="2:38" ht="161.25" customHeight="1">
      <c r="B83" s="223" t="s">
        <v>807</v>
      </c>
      <c r="C83" s="224" t="s">
        <v>808</v>
      </c>
      <c r="D83" s="232" t="s">
        <v>809</v>
      </c>
      <c r="E83" s="175"/>
      <c r="F83" s="175"/>
      <c r="G83" s="175" t="s">
        <v>810</v>
      </c>
      <c r="H83" s="226" t="s">
        <v>811</v>
      </c>
      <c r="I83" s="218" t="s">
        <v>521</v>
      </c>
      <c r="J83" s="215"/>
      <c r="K83" s="215"/>
      <c r="L83" s="219" t="s">
        <v>521</v>
      </c>
      <c r="M83" s="219" t="s">
        <v>521</v>
      </c>
      <c r="N83" s="219" t="s">
        <v>521</v>
      </c>
      <c r="O83" s="216"/>
      <c r="P83" s="216" t="s">
        <v>521</v>
      </c>
      <c r="Q83" s="216"/>
      <c r="R83" s="216"/>
      <c r="S83" s="216"/>
      <c r="T83" s="217"/>
      <c r="U83" s="217"/>
      <c r="V83" s="217"/>
      <c r="W83" s="217"/>
      <c r="X83" s="217"/>
      <c r="Y83" s="217"/>
      <c r="Z83" s="217"/>
      <c r="AA83" s="217" t="s">
        <v>521</v>
      </c>
      <c r="AB83" s="217"/>
      <c r="AC83" s="217"/>
      <c r="AD83" s="217"/>
      <c r="AE83" s="217"/>
      <c r="AF83" s="217"/>
      <c r="AG83" s="217"/>
      <c r="AH83" s="217"/>
      <c r="AI83" s="208"/>
      <c r="AJ83" s="208" t="s">
        <v>521</v>
      </c>
      <c r="AK83" s="208"/>
      <c r="AL83" s="208"/>
    </row>
    <row r="84" spans="2:38" ht="142.5" customHeight="1">
      <c r="B84" s="223" t="s">
        <v>812</v>
      </c>
      <c r="C84" s="224" t="s">
        <v>813</v>
      </c>
      <c r="D84" s="232" t="s">
        <v>814</v>
      </c>
      <c r="E84" s="175"/>
      <c r="F84" s="175"/>
      <c r="G84" s="175" t="s">
        <v>815</v>
      </c>
      <c r="H84" s="226" t="s">
        <v>816</v>
      </c>
      <c r="I84" s="218" t="s">
        <v>521</v>
      </c>
      <c r="J84" s="215"/>
      <c r="K84" s="215"/>
      <c r="L84" s="219" t="s">
        <v>521</v>
      </c>
      <c r="M84" s="219"/>
      <c r="N84" s="219"/>
      <c r="O84" s="216"/>
      <c r="P84" s="216" t="s">
        <v>521</v>
      </c>
      <c r="Q84" s="216"/>
      <c r="R84" s="216"/>
      <c r="S84" s="216"/>
      <c r="T84" s="217"/>
      <c r="U84" s="217"/>
      <c r="V84" s="217" t="s">
        <v>521</v>
      </c>
      <c r="W84" s="217"/>
      <c r="X84" s="217"/>
      <c r="Y84" s="217"/>
      <c r="Z84" s="217"/>
      <c r="AA84" s="217"/>
      <c r="AB84" s="217"/>
      <c r="AC84" s="217"/>
      <c r="AD84" s="217"/>
      <c r="AE84" s="217"/>
      <c r="AF84" s="217" t="s">
        <v>521</v>
      </c>
      <c r="AG84" s="217"/>
      <c r="AH84" s="217"/>
      <c r="AI84" s="208"/>
      <c r="AJ84" s="208" t="s">
        <v>521</v>
      </c>
      <c r="AK84" s="208"/>
      <c r="AL84" s="208"/>
    </row>
    <row r="85" spans="2:38" ht="150" customHeight="1">
      <c r="B85" s="223" t="s">
        <v>817</v>
      </c>
      <c r="C85" s="224" t="s">
        <v>818</v>
      </c>
      <c r="D85" s="232" t="s">
        <v>819</v>
      </c>
      <c r="E85" s="175" t="s">
        <v>521</v>
      </c>
      <c r="F85" s="175"/>
      <c r="G85" s="175" t="s">
        <v>608</v>
      </c>
      <c r="H85" s="226" t="s">
        <v>820</v>
      </c>
      <c r="I85" s="218" t="s">
        <v>521</v>
      </c>
      <c r="J85" s="215"/>
      <c r="K85" s="215"/>
      <c r="L85" s="219" t="s">
        <v>521</v>
      </c>
      <c r="M85" s="219"/>
      <c r="N85" s="219"/>
      <c r="O85" s="216"/>
      <c r="P85" s="216" t="s">
        <v>521</v>
      </c>
      <c r="Q85" s="216"/>
      <c r="R85" s="216"/>
      <c r="S85" s="216"/>
      <c r="T85" s="217"/>
      <c r="U85" s="217"/>
      <c r="V85" s="217" t="s">
        <v>521</v>
      </c>
      <c r="W85" s="217"/>
      <c r="X85" s="217"/>
      <c r="Y85" s="217"/>
      <c r="Z85" s="217"/>
      <c r="AA85" s="217"/>
      <c r="AB85" s="217"/>
      <c r="AC85" s="217"/>
      <c r="AD85" s="217"/>
      <c r="AE85" s="217"/>
      <c r="AF85" s="217"/>
      <c r="AG85" s="217"/>
      <c r="AH85" s="217"/>
      <c r="AI85" s="208"/>
      <c r="AJ85" s="208" t="s">
        <v>521</v>
      </c>
      <c r="AK85" s="208"/>
      <c r="AL85" s="208"/>
    </row>
    <row r="86" spans="2:38" ht="135.75" customHeight="1">
      <c r="B86" s="223" t="s">
        <v>821</v>
      </c>
      <c r="C86" s="224" t="s">
        <v>822</v>
      </c>
      <c r="D86" s="232" t="s">
        <v>823</v>
      </c>
      <c r="E86" s="175" t="s">
        <v>521</v>
      </c>
      <c r="F86" s="175"/>
      <c r="G86" s="175" t="s">
        <v>608</v>
      </c>
      <c r="H86" s="226" t="s">
        <v>824</v>
      </c>
      <c r="I86" s="218" t="s">
        <v>521</v>
      </c>
      <c r="J86" s="215"/>
      <c r="K86" s="215"/>
      <c r="L86" s="219" t="s">
        <v>521</v>
      </c>
      <c r="M86" s="219"/>
      <c r="N86" s="219"/>
      <c r="O86" s="216"/>
      <c r="P86" s="216" t="s">
        <v>521</v>
      </c>
      <c r="Q86" s="216" t="s">
        <v>521</v>
      </c>
      <c r="R86" s="216"/>
      <c r="S86" s="216"/>
      <c r="T86" s="217"/>
      <c r="U86" s="217"/>
      <c r="V86" s="217" t="s">
        <v>521</v>
      </c>
      <c r="W86" s="217"/>
      <c r="X86" s="217"/>
      <c r="Y86" s="217"/>
      <c r="Z86" s="217"/>
      <c r="AA86" s="217"/>
      <c r="AB86" s="217"/>
      <c r="AC86" s="217"/>
      <c r="AD86" s="217"/>
      <c r="AE86" s="217"/>
      <c r="AF86" s="217"/>
      <c r="AG86" s="217"/>
      <c r="AH86" s="217"/>
      <c r="AI86" s="208"/>
      <c r="AJ86" s="208" t="s">
        <v>521</v>
      </c>
      <c r="AK86" s="208" t="s">
        <v>521</v>
      </c>
      <c r="AL86" s="208"/>
    </row>
    <row r="87" spans="2:38" ht="168.75" customHeight="1">
      <c r="B87" s="223" t="s">
        <v>825</v>
      </c>
      <c r="C87" s="224" t="s">
        <v>826</v>
      </c>
      <c r="D87" s="232" t="s">
        <v>827</v>
      </c>
      <c r="E87" s="175" t="s">
        <v>521</v>
      </c>
      <c r="F87" s="175"/>
      <c r="G87" s="175" t="s">
        <v>828</v>
      </c>
      <c r="H87" s="226" t="s">
        <v>829</v>
      </c>
      <c r="I87" s="218" t="s">
        <v>521</v>
      </c>
      <c r="J87" s="215"/>
      <c r="K87" s="215"/>
      <c r="L87" s="219"/>
      <c r="M87" s="219" t="s">
        <v>521</v>
      </c>
      <c r="N87" s="219" t="s">
        <v>521</v>
      </c>
      <c r="O87" s="216"/>
      <c r="P87" s="216" t="s">
        <v>521</v>
      </c>
      <c r="Q87" s="216"/>
      <c r="R87" s="216"/>
      <c r="S87" s="216"/>
      <c r="T87" s="217"/>
      <c r="U87" s="217"/>
      <c r="V87" s="217"/>
      <c r="W87" s="217"/>
      <c r="X87" s="217"/>
      <c r="Y87" s="217"/>
      <c r="Z87" s="217"/>
      <c r="AA87" s="217"/>
      <c r="AB87" s="217"/>
      <c r="AC87" s="217"/>
      <c r="AD87" s="217" t="s">
        <v>521</v>
      </c>
      <c r="AE87" s="217"/>
      <c r="AF87" s="217"/>
      <c r="AG87" s="217"/>
      <c r="AH87" s="217"/>
      <c r="AI87" s="208"/>
      <c r="AJ87" s="208" t="s">
        <v>521</v>
      </c>
      <c r="AK87" s="208"/>
      <c r="AL87" s="208"/>
    </row>
    <row r="88" spans="2:38" ht="103.5" customHeight="1">
      <c r="B88" s="223" t="s">
        <v>830</v>
      </c>
      <c r="C88" s="224" t="s">
        <v>831</v>
      </c>
      <c r="D88" s="232" t="s">
        <v>832</v>
      </c>
      <c r="E88" s="175" t="s">
        <v>521</v>
      </c>
      <c r="F88" s="175"/>
      <c r="G88" s="175" t="s">
        <v>833</v>
      </c>
      <c r="H88" s="226" t="s">
        <v>834</v>
      </c>
      <c r="I88" s="218" t="s">
        <v>521</v>
      </c>
      <c r="J88" s="215"/>
      <c r="K88" s="215"/>
      <c r="L88" s="219"/>
      <c r="M88" s="219"/>
      <c r="N88" s="219" t="s">
        <v>521</v>
      </c>
      <c r="O88" s="216"/>
      <c r="P88" s="216" t="s">
        <v>521</v>
      </c>
      <c r="Q88" s="216"/>
      <c r="R88" s="216"/>
      <c r="S88" s="216"/>
      <c r="T88" s="217"/>
      <c r="U88" s="217" t="s">
        <v>521</v>
      </c>
      <c r="V88" s="217"/>
      <c r="W88" s="217"/>
      <c r="X88" s="217"/>
      <c r="Y88" s="217"/>
      <c r="Z88" s="217"/>
      <c r="AA88" s="217"/>
      <c r="AB88" s="217"/>
      <c r="AC88" s="217"/>
      <c r="AD88" s="217" t="s">
        <v>521</v>
      </c>
      <c r="AE88" s="217"/>
      <c r="AF88" s="217"/>
      <c r="AG88" s="217"/>
      <c r="AH88" s="217"/>
      <c r="AI88" s="208"/>
      <c r="AJ88" s="208" t="s">
        <v>521</v>
      </c>
      <c r="AK88" s="208"/>
      <c r="AL88" s="208" t="s">
        <v>521</v>
      </c>
    </row>
    <row r="89" spans="2:38" ht="156" customHeight="1">
      <c r="B89" s="223" t="s">
        <v>835</v>
      </c>
      <c r="C89" s="224" t="s">
        <v>836</v>
      </c>
      <c r="D89" s="232" t="s">
        <v>837</v>
      </c>
      <c r="E89" s="175" t="s">
        <v>521</v>
      </c>
      <c r="F89" s="175"/>
      <c r="G89" s="175" t="s">
        <v>801</v>
      </c>
      <c r="H89" s="226" t="s">
        <v>838</v>
      </c>
      <c r="I89" s="218" t="s">
        <v>521</v>
      </c>
      <c r="J89" s="215"/>
      <c r="K89" s="215"/>
      <c r="L89" s="219" t="s">
        <v>521</v>
      </c>
      <c r="M89" s="219" t="s">
        <v>521</v>
      </c>
      <c r="N89" s="219" t="s">
        <v>521</v>
      </c>
      <c r="O89" s="216"/>
      <c r="P89" s="216"/>
      <c r="Q89" s="216" t="s">
        <v>521</v>
      </c>
      <c r="R89" s="216"/>
      <c r="S89" s="216"/>
      <c r="T89" s="217"/>
      <c r="U89" s="217"/>
      <c r="V89" s="217" t="s">
        <v>521</v>
      </c>
      <c r="W89" s="217"/>
      <c r="X89" s="217"/>
      <c r="Y89" s="217"/>
      <c r="Z89" s="217"/>
      <c r="AA89" s="217"/>
      <c r="AB89" s="217"/>
      <c r="AC89" s="217"/>
      <c r="AD89" s="217"/>
      <c r="AE89" s="217"/>
      <c r="AF89" s="217"/>
      <c r="AG89" s="217"/>
      <c r="AH89" s="217"/>
      <c r="AI89" s="208"/>
      <c r="AJ89" s="208" t="s">
        <v>521</v>
      </c>
      <c r="AK89" s="208"/>
      <c r="AL89" s="208" t="s">
        <v>521</v>
      </c>
    </row>
    <row r="90" spans="2:38" ht="239.25" customHeight="1">
      <c r="B90" s="223" t="s">
        <v>839</v>
      </c>
      <c r="C90" s="224" t="s">
        <v>840</v>
      </c>
      <c r="D90" s="232" t="s">
        <v>841</v>
      </c>
      <c r="E90" s="175" t="s">
        <v>521</v>
      </c>
      <c r="F90" s="175"/>
      <c r="G90" s="175" t="s">
        <v>786</v>
      </c>
      <c r="H90" s="226" t="s">
        <v>842</v>
      </c>
      <c r="I90" s="218" t="s">
        <v>521</v>
      </c>
      <c r="J90" s="215"/>
      <c r="K90" s="215"/>
      <c r="L90" s="219" t="s">
        <v>521</v>
      </c>
      <c r="M90" s="219" t="s">
        <v>521</v>
      </c>
      <c r="N90" s="219" t="s">
        <v>521</v>
      </c>
      <c r="O90" s="216"/>
      <c r="P90" s="216"/>
      <c r="Q90" s="216" t="s">
        <v>521</v>
      </c>
      <c r="R90" s="216" t="s">
        <v>521</v>
      </c>
      <c r="S90" s="216"/>
      <c r="T90" s="217"/>
      <c r="U90" s="217"/>
      <c r="V90" s="217" t="s">
        <v>521</v>
      </c>
      <c r="W90" s="217"/>
      <c r="X90" s="217"/>
      <c r="Y90" s="217"/>
      <c r="Z90" s="217"/>
      <c r="AA90" s="217"/>
      <c r="AB90" s="217"/>
      <c r="AC90" s="217"/>
      <c r="AD90" s="217"/>
      <c r="AE90" s="217"/>
      <c r="AF90" s="217"/>
      <c r="AG90" s="217"/>
      <c r="AH90" s="217"/>
      <c r="AI90" s="208"/>
      <c r="AJ90" s="208"/>
      <c r="AK90" s="208" t="s">
        <v>521</v>
      </c>
      <c r="AL90" s="208"/>
    </row>
    <row r="91" spans="2:38" ht="138.75" customHeight="1">
      <c r="B91" s="223" t="s">
        <v>843</v>
      </c>
      <c r="C91" s="224" t="s">
        <v>844</v>
      </c>
      <c r="D91" s="232" t="s">
        <v>845</v>
      </c>
      <c r="E91" s="175" t="s">
        <v>521</v>
      </c>
      <c r="F91" s="175"/>
      <c r="G91" s="175" t="s">
        <v>846</v>
      </c>
      <c r="H91" s="226" t="s">
        <v>844</v>
      </c>
      <c r="I91" s="218" t="s">
        <v>521</v>
      </c>
      <c r="J91" s="215"/>
      <c r="K91" s="215"/>
      <c r="L91" s="219"/>
      <c r="M91" s="219" t="s">
        <v>521</v>
      </c>
      <c r="N91" s="219"/>
      <c r="O91" s="216"/>
      <c r="P91" s="216" t="s">
        <v>521</v>
      </c>
      <c r="Q91" s="216" t="s">
        <v>521</v>
      </c>
      <c r="R91" s="216"/>
      <c r="S91" s="216"/>
      <c r="T91" s="217"/>
      <c r="U91" s="217"/>
      <c r="V91" s="217" t="s">
        <v>521</v>
      </c>
      <c r="W91" s="217"/>
      <c r="X91" s="217"/>
      <c r="Y91" s="217"/>
      <c r="Z91" s="217"/>
      <c r="AA91" s="217"/>
      <c r="AB91" s="217"/>
      <c r="AC91" s="217"/>
      <c r="AD91" s="217"/>
      <c r="AE91" s="217"/>
      <c r="AF91" s="217"/>
      <c r="AG91" s="217"/>
      <c r="AH91" s="217"/>
      <c r="AI91" s="208"/>
      <c r="AJ91" s="208" t="s">
        <v>521</v>
      </c>
      <c r="AK91" s="208" t="s">
        <v>521</v>
      </c>
      <c r="AL91" s="208"/>
    </row>
    <row r="92" spans="2:38" ht="132.75" customHeight="1">
      <c r="B92" s="223" t="s">
        <v>847</v>
      </c>
      <c r="C92" s="224" t="s">
        <v>848</v>
      </c>
      <c r="D92" s="232" t="s">
        <v>849</v>
      </c>
      <c r="E92" s="175" t="s">
        <v>521</v>
      </c>
      <c r="F92" s="175"/>
      <c r="G92" s="175" t="s">
        <v>850</v>
      </c>
      <c r="H92" s="226" t="s">
        <v>851</v>
      </c>
      <c r="I92" s="218" t="s">
        <v>521</v>
      </c>
      <c r="J92" s="215"/>
      <c r="K92" s="215"/>
      <c r="L92" s="219" t="s">
        <v>521</v>
      </c>
      <c r="M92" s="219" t="s">
        <v>521</v>
      </c>
      <c r="N92" s="219" t="s">
        <v>521</v>
      </c>
      <c r="O92" s="216"/>
      <c r="P92" s="216" t="s">
        <v>521</v>
      </c>
      <c r="Q92" s="216"/>
      <c r="R92" s="216"/>
      <c r="S92" s="216"/>
      <c r="T92" s="217"/>
      <c r="U92" s="217"/>
      <c r="V92" s="217"/>
      <c r="W92" s="217"/>
      <c r="X92" s="217"/>
      <c r="Y92" s="217" t="s">
        <v>521</v>
      </c>
      <c r="Z92" s="217" t="s">
        <v>521</v>
      </c>
      <c r="AA92" s="217" t="s">
        <v>521</v>
      </c>
      <c r="AB92" s="217"/>
      <c r="AC92" s="217"/>
      <c r="AD92" s="217"/>
      <c r="AE92" s="217"/>
      <c r="AF92" s="217"/>
      <c r="AG92" s="217"/>
      <c r="AH92" s="217"/>
      <c r="AI92" s="208"/>
      <c r="AJ92" s="208" t="s">
        <v>521</v>
      </c>
      <c r="AK92" s="208"/>
      <c r="AL92" s="208"/>
    </row>
    <row r="93" spans="2:38" ht="105" customHeight="1">
      <c r="B93" s="223" t="s">
        <v>852</v>
      </c>
      <c r="C93" s="224" t="s">
        <v>853</v>
      </c>
      <c r="D93" s="232" t="s">
        <v>854</v>
      </c>
      <c r="E93" s="175" t="s">
        <v>521</v>
      </c>
      <c r="F93" s="175"/>
      <c r="G93" s="175" t="s">
        <v>850</v>
      </c>
      <c r="H93" s="226" t="s">
        <v>851</v>
      </c>
      <c r="I93" s="218" t="s">
        <v>521</v>
      </c>
      <c r="J93" s="215"/>
      <c r="K93" s="215"/>
      <c r="L93" s="219" t="s">
        <v>521</v>
      </c>
      <c r="M93" s="219" t="s">
        <v>521</v>
      </c>
      <c r="N93" s="219" t="s">
        <v>521</v>
      </c>
      <c r="O93" s="216"/>
      <c r="P93" s="216" t="s">
        <v>521</v>
      </c>
      <c r="Q93" s="216"/>
      <c r="R93" s="216"/>
      <c r="S93" s="216"/>
      <c r="T93" s="217"/>
      <c r="U93" s="217"/>
      <c r="V93" s="217"/>
      <c r="W93" s="217"/>
      <c r="X93" s="217"/>
      <c r="Y93" s="217"/>
      <c r="Z93" s="217" t="s">
        <v>521</v>
      </c>
      <c r="AA93" s="217" t="s">
        <v>521</v>
      </c>
      <c r="AB93" s="217"/>
      <c r="AC93" s="217"/>
      <c r="AD93" s="217"/>
      <c r="AE93" s="217"/>
      <c r="AF93" s="217"/>
      <c r="AG93" s="217"/>
      <c r="AH93" s="217"/>
      <c r="AI93" s="208"/>
      <c r="AJ93" s="208" t="s">
        <v>521</v>
      </c>
      <c r="AK93" s="208"/>
      <c r="AL93" s="208"/>
    </row>
    <row r="94" spans="2:38" ht="127.95" customHeight="1">
      <c r="B94" s="223" t="s">
        <v>855</v>
      </c>
      <c r="C94" s="224" t="s">
        <v>856</v>
      </c>
      <c r="D94" s="232" t="s">
        <v>857</v>
      </c>
      <c r="E94" s="175" t="s">
        <v>521</v>
      </c>
      <c r="F94" s="175"/>
      <c r="G94" s="175" t="s">
        <v>858</v>
      </c>
      <c r="H94" s="226" t="s">
        <v>859</v>
      </c>
      <c r="I94" s="218" t="s">
        <v>521</v>
      </c>
      <c r="J94" s="215"/>
      <c r="K94" s="215"/>
      <c r="L94" s="219" t="s">
        <v>521</v>
      </c>
      <c r="M94" s="219" t="s">
        <v>521</v>
      </c>
      <c r="N94" s="219" t="s">
        <v>521</v>
      </c>
      <c r="O94" s="216"/>
      <c r="P94" s="216" t="s">
        <v>521</v>
      </c>
      <c r="Q94" s="216" t="s">
        <v>521</v>
      </c>
      <c r="R94" s="216"/>
      <c r="S94" s="216"/>
      <c r="T94" s="217"/>
      <c r="U94" s="217"/>
      <c r="V94" s="217"/>
      <c r="W94" s="217"/>
      <c r="X94" s="217"/>
      <c r="Y94" s="217" t="s">
        <v>521</v>
      </c>
      <c r="Z94" s="217"/>
      <c r="AA94" s="217"/>
      <c r="AB94" s="217"/>
      <c r="AC94" s="217"/>
      <c r="AD94" s="217"/>
      <c r="AE94" s="217"/>
      <c r="AF94" s="217"/>
      <c r="AG94" s="217"/>
      <c r="AH94" s="217"/>
      <c r="AI94" s="208"/>
      <c r="AJ94" s="208" t="s">
        <v>521</v>
      </c>
      <c r="AK94" s="208"/>
      <c r="AL94" s="208"/>
    </row>
    <row r="95" spans="2:38" ht="120" customHeight="1">
      <c r="B95" s="223" t="s">
        <v>860</v>
      </c>
      <c r="C95" s="224" t="s">
        <v>861</v>
      </c>
      <c r="D95" s="232" t="s">
        <v>862</v>
      </c>
      <c r="E95" s="175" t="s">
        <v>521</v>
      </c>
      <c r="F95" s="175"/>
      <c r="G95" s="175" t="s">
        <v>858</v>
      </c>
      <c r="H95" s="226" t="s">
        <v>859</v>
      </c>
      <c r="I95" s="218" t="s">
        <v>521</v>
      </c>
      <c r="J95" s="215"/>
      <c r="K95" s="215"/>
      <c r="L95" s="219" t="s">
        <v>521</v>
      </c>
      <c r="M95" s="219" t="s">
        <v>521</v>
      </c>
      <c r="N95" s="219" t="s">
        <v>521</v>
      </c>
      <c r="O95" s="216"/>
      <c r="P95" s="216" t="s">
        <v>521</v>
      </c>
      <c r="Q95" s="216"/>
      <c r="R95" s="216"/>
      <c r="S95" s="216"/>
      <c r="T95" s="217"/>
      <c r="U95" s="217"/>
      <c r="V95" s="217"/>
      <c r="W95" s="217"/>
      <c r="X95" s="217"/>
      <c r="Y95" s="217" t="s">
        <v>521</v>
      </c>
      <c r="Z95" s="217"/>
      <c r="AA95" s="217"/>
      <c r="AB95" s="217"/>
      <c r="AC95" s="217"/>
      <c r="AD95" s="217"/>
      <c r="AE95" s="217"/>
      <c r="AF95" s="217"/>
      <c r="AG95" s="217"/>
      <c r="AH95" s="217"/>
      <c r="AI95" s="208"/>
      <c r="AJ95" s="208" t="s">
        <v>521</v>
      </c>
      <c r="AK95" s="208"/>
      <c r="AL95" s="208"/>
    </row>
    <row r="96" spans="2:38" ht="139.5" customHeight="1">
      <c r="B96" s="223" t="s">
        <v>863</v>
      </c>
      <c r="C96" s="224" t="s">
        <v>864</v>
      </c>
      <c r="D96" s="232" t="s">
        <v>865</v>
      </c>
      <c r="E96" s="175" t="s">
        <v>521</v>
      </c>
      <c r="F96" s="175"/>
      <c r="G96" s="175" t="s">
        <v>858</v>
      </c>
      <c r="H96" s="226" t="s">
        <v>866</v>
      </c>
      <c r="I96" s="218" t="s">
        <v>521</v>
      </c>
      <c r="J96" s="215"/>
      <c r="K96" s="215"/>
      <c r="L96" s="219" t="s">
        <v>521</v>
      </c>
      <c r="M96" s="219" t="s">
        <v>521</v>
      </c>
      <c r="N96" s="219" t="s">
        <v>521</v>
      </c>
      <c r="O96" s="216"/>
      <c r="P96" s="216" t="s">
        <v>521</v>
      </c>
      <c r="Q96" s="216"/>
      <c r="R96" s="216"/>
      <c r="S96" s="216"/>
      <c r="T96" s="217"/>
      <c r="U96" s="217"/>
      <c r="V96" s="217"/>
      <c r="W96" s="217"/>
      <c r="X96" s="217"/>
      <c r="Y96" s="217" t="s">
        <v>521</v>
      </c>
      <c r="Z96" s="217"/>
      <c r="AA96" s="217"/>
      <c r="AB96" s="217"/>
      <c r="AC96" s="217"/>
      <c r="AD96" s="217"/>
      <c r="AE96" s="217"/>
      <c r="AF96" s="217"/>
      <c r="AG96" s="217"/>
      <c r="AH96" s="217"/>
      <c r="AI96" s="208"/>
      <c r="AJ96" s="208" t="s">
        <v>521</v>
      </c>
      <c r="AK96" s="208"/>
      <c r="AL96" s="208"/>
    </row>
    <row r="97" spans="2:38" ht="126.75" customHeight="1">
      <c r="B97" s="223" t="s">
        <v>867</v>
      </c>
      <c r="C97" s="224" t="s">
        <v>868</v>
      </c>
      <c r="D97" s="232" t="s">
        <v>869</v>
      </c>
      <c r="E97" s="175" t="s">
        <v>521</v>
      </c>
      <c r="F97" s="175"/>
      <c r="G97" s="175" t="s">
        <v>870</v>
      </c>
      <c r="H97" s="226" t="s">
        <v>871</v>
      </c>
      <c r="I97" s="218" t="s">
        <v>521</v>
      </c>
      <c r="J97" s="215"/>
      <c r="K97" s="215"/>
      <c r="L97" s="219" t="s">
        <v>521</v>
      </c>
      <c r="M97" s="219" t="s">
        <v>521</v>
      </c>
      <c r="N97" s="219" t="s">
        <v>521</v>
      </c>
      <c r="O97" s="216"/>
      <c r="P97" s="216" t="s">
        <v>521</v>
      </c>
      <c r="Q97" s="216"/>
      <c r="R97" s="216"/>
      <c r="S97" s="216"/>
      <c r="T97" s="217"/>
      <c r="U97" s="217"/>
      <c r="V97" s="217"/>
      <c r="W97" s="217"/>
      <c r="X97" s="217"/>
      <c r="Y97" s="217" t="s">
        <v>521</v>
      </c>
      <c r="Z97" s="217"/>
      <c r="AA97" s="217"/>
      <c r="AB97" s="217"/>
      <c r="AC97" s="217"/>
      <c r="AD97" s="217"/>
      <c r="AE97" s="217"/>
      <c r="AF97" s="217"/>
      <c r="AG97" s="217"/>
      <c r="AH97" s="217"/>
      <c r="AI97" s="208"/>
      <c r="AJ97" s="208" t="s">
        <v>521</v>
      </c>
      <c r="AK97" s="208"/>
      <c r="AL97" s="208"/>
    </row>
    <row r="98" spans="2:38" ht="161.25" customHeight="1">
      <c r="B98" s="223" t="s">
        <v>872</v>
      </c>
      <c r="C98" s="224" t="s">
        <v>873</v>
      </c>
      <c r="D98" s="234" t="s">
        <v>874</v>
      </c>
      <c r="E98" s="175" t="s">
        <v>521</v>
      </c>
      <c r="F98" s="175"/>
      <c r="G98" s="175" t="s">
        <v>875</v>
      </c>
      <c r="H98" s="226" t="s">
        <v>876</v>
      </c>
      <c r="I98" s="218" t="s">
        <v>521</v>
      </c>
      <c r="J98" s="215"/>
      <c r="K98" s="215"/>
      <c r="L98" s="219" t="s">
        <v>521</v>
      </c>
      <c r="M98" s="219" t="s">
        <v>521</v>
      </c>
      <c r="N98" s="219" t="s">
        <v>521</v>
      </c>
      <c r="O98" s="216"/>
      <c r="P98" s="216" t="s">
        <v>521</v>
      </c>
      <c r="Q98" s="216"/>
      <c r="R98" s="216"/>
      <c r="S98" s="216"/>
      <c r="T98" s="217"/>
      <c r="U98" s="217"/>
      <c r="V98" s="217"/>
      <c r="W98" s="217"/>
      <c r="X98" s="217"/>
      <c r="Y98" s="217"/>
      <c r="Z98" s="217"/>
      <c r="AA98" s="217" t="s">
        <v>521</v>
      </c>
      <c r="AB98" s="217"/>
      <c r="AC98" s="217"/>
      <c r="AD98" s="217"/>
      <c r="AE98" s="217"/>
      <c r="AF98" s="217"/>
      <c r="AG98" s="217"/>
      <c r="AH98" s="217"/>
      <c r="AI98" s="208"/>
      <c r="AJ98" s="208" t="s">
        <v>521</v>
      </c>
      <c r="AK98" s="208"/>
      <c r="AL98" s="208"/>
    </row>
    <row r="99" spans="2:38" ht="179.4" customHeight="1">
      <c r="B99" s="223" t="s">
        <v>877</v>
      </c>
      <c r="C99" s="224" t="s">
        <v>878</v>
      </c>
      <c r="D99" s="232" t="s">
        <v>879</v>
      </c>
      <c r="E99" s="175" t="s">
        <v>521</v>
      </c>
      <c r="F99" s="175"/>
      <c r="G99" s="175" t="s">
        <v>880</v>
      </c>
      <c r="H99" s="226" t="s">
        <v>881</v>
      </c>
      <c r="I99" s="218" t="s">
        <v>521</v>
      </c>
      <c r="J99" s="215"/>
      <c r="K99" s="215"/>
      <c r="L99" s="219" t="s">
        <v>521</v>
      </c>
      <c r="M99" s="219" t="s">
        <v>521</v>
      </c>
      <c r="N99" s="219" t="s">
        <v>521</v>
      </c>
      <c r="O99" s="216"/>
      <c r="P99" s="216" t="s">
        <v>521</v>
      </c>
      <c r="Q99" s="216"/>
      <c r="R99" s="216"/>
      <c r="S99" s="216"/>
      <c r="T99" s="217"/>
      <c r="U99" s="217"/>
      <c r="V99" s="217"/>
      <c r="W99" s="217"/>
      <c r="X99" s="217"/>
      <c r="Y99" s="217" t="s">
        <v>521</v>
      </c>
      <c r="Z99" s="217" t="s">
        <v>521</v>
      </c>
      <c r="AA99" s="217"/>
      <c r="AB99" s="217"/>
      <c r="AC99" s="217"/>
      <c r="AD99" s="217"/>
      <c r="AE99" s="217"/>
      <c r="AF99" s="217"/>
      <c r="AG99" s="217"/>
      <c r="AH99" s="217"/>
      <c r="AI99" s="208"/>
      <c r="AJ99" s="208" t="s">
        <v>521</v>
      </c>
      <c r="AK99" s="208"/>
      <c r="AL99" s="208"/>
    </row>
    <row r="100" spans="2:38" ht="265.2" customHeight="1">
      <c r="B100" s="223" t="s">
        <v>882</v>
      </c>
      <c r="C100" s="224" t="s">
        <v>883</v>
      </c>
      <c r="D100" s="232" t="s">
        <v>884</v>
      </c>
      <c r="E100" s="175" t="s">
        <v>521</v>
      </c>
      <c r="F100" s="175"/>
      <c r="G100" s="175" t="s">
        <v>786</v>
      </c>
      <c r="H100" s="226" t="s">
        <v>885</v>
      </c>
      <c r="I100" s="218" t="s">
        <v>521</v>
      </c>
      <c r="J100" s="215"/>
      <c r="K100" s="215"/>
      <c r="L100" s="219" t="s">
        <v>521</v>
      </c>
      <c r="M100" s="219" t="s">
        <v>521</v>
      </c>
      <c r="N100" s="219" t="s">
        <v>521</v>
      </c>
      <c r="O100" s="216"/>
      <c r="P100" s="216" t="s">
        <v>521</v>
      </c>
      <c r="Q100" s="216"/>
      <c r="R100" s="216"/>
      <c r="S100" s="216"/>
      <c r="T100" s="217"/>
      <c r="U100" s="217"/>
      <c r="V100" s="217"/>
      <c r="W100" s="217"/>
      <c r="X100" s="217"/>
      <c r="Y100" s="217" t="s">
        <v>521</v>
      </c>
      <c r="Z100" s="217" t="s">
        <v>521</v>
      </c>
      <c r="AA100" s="217"/>
      <c r="AB100" s="217"/>
      <c r="AC100" s="217"/>
      <c r="AD100" s="217"/>
      <c r="AE100" s="217"/>
      <c r="AF100" s="217"/>
      <c r="AG100" s="217"/>
      <c r="AH100" s="217"/>
      <c r="AI100" s="208"/>
      <c r="AJ100" s="208" t="s">
        <v>521</v>
      </c>
      <c r="AK100" s="208"/>
      <c r="AL100" s="208"/>
    </row>
    <row r="101" spans="2:38" ht="256.95" customHeight="1">
      <c r="B101" s="223" t="s">
        <v>886</v>
      </c>
      <c r="C101" s="224" t="s">
        <v>887</v>
      </c>
      <c r="D101" s="232" t="s">
        <v>888</v>
      </c>
      <c r="E101" s="175" t="s">
        <v>521</v>
      </c>
      <c r="F101" s="175"/>
      <c r="G101" s="175" t="s">
        <v>786</v>
      </c>
      <c r="H101" s="226" t="s">
        <v>889</v>
      </c>
      <c r="I101" s="218" t="s">
        <v>521</v>
      </c>
      <c r="J101" s="215"/>
      <c r="K101" s="215"/>
      <c r="L101" s="219" t="s">
        <v>521</v>
      </c>
      <c r="M101" s="219" t="s">
        <v>521</v>
      </c>
      <c r="N101" s="219" t="s">
        <v>521</v>
      </c>
      <c r="O101" s="216"/>
      <c r="P101" s="216" t="s">
        <v>521</v>
      </c>
      <c r="Q101" s="216"/>
      <c r="R101" s="216"/>
      <c r="S101" s="216"/>
      <c r="T101" s="217"/>
      <c r="U101" s="217"/>
      <c r="V101" s="217"/>
      <c r="W101" s="217"/>
      <c r="X101" s="217"/>
      <c r="Y101" s="217" t="s">
        <v>521</v>
      </c>
      <c r="Z101" s="217" t="s">
        <v>521</v>
      </c>
      <c r="AA101" s="217"/>
      <c r="AB101" s="217"/>
      <c r="AC101" s="217"/>
      <c r="AD101" s="217"/>
      <c r="AE101" s="217"/>
      <c r="AF101" s="217"/>
      <c r="AG101" s="217"/>
      <c r="AH101" s="217"/>
      <c r="AI101" s="208"/>
      <c r="AJ101" s="208" t="s">
        <v>521</v>
      </c>
      <c r="AK101" s="208"/>
      <c r="AL101" s="208"/>
    </row>
    <row r="102" spans="2:38" ht="252" customHeight="1">
      <c r="B102" s="223" t="s">
        <v>890</v>
      </c>
      <c r="C102" s="224" t="s">
        <v>891</v>
      </c>
      <c r="D102" s="232" t="s">
        <v>892</v>
      </c>
      <c r="E102" s="175" t="s">
        <v>521</v>
      </c>
      <c r="F102" s="175"/>
      <c r="G102" s="175" t="s">
        <v>786</v>
      </c>
      <c r="H102" s="226" t="s">
        <v>893</v>
      </c>
      <c r="I102" s="218" t="s">
        <v>521</v>
      </c>
      <c r="J102" s="215"/>
      <c r="K102" s="215"/>
      <c r="L102" s="219" t="s">
        <v>521</v>
      </c>
      <c r="M102" s="219" t="s">
        <v>521</v>
      </c>
      <c r="N102" s="219" t="s">
        <v>521</v>
      </c>
      <c r="O102" s="216"/>
      <c r="P102" s="216" t="s">
        <v>521</v>
      </c>
      <c r="Q102" s="216"/>
      <c r="R102" s="216"/>
      <c r="S102" s="216"/>
      <c r="T102" s="217"/>
      <c r="U102" s="217"/>
      <c r="V102" s="217"/>
      <c r="W102" s="217"/>
      <c r="X102" s="217"/>
      <c r="Y102" s="217" t="s">
        <v>521</v>
      </c>
      <c r="Z102" s="217" t="s">
        <v>521</v>
      </c>
      <c r="AA102" s="217"/>
      <c r="AB102" s="217"/>
      <c r="AC102" s="217"/>
      <c r="AD102" s="217"/>
      <c r="AE102" s="217"/>
      <c r="AF102" s="217"/>
      <c r="AG102" s="217"/>
      <c r="AH102" s="217"/>
      <c r="AI102" s="208"/>
      <c r="AJ102" s="208" t="s">
        <v>521</v>
      </c>
      <c r="AK102" s="208"/>
      <c r="AL102" s="208"/>
    </row>
    <row r="103" spans="2:38" ht="120" customHeight="1">
      <c r="B103" s="223" t="s">
        <v>894</v>
      </c>
      <c r="C103" s="224" t="s">
        <v>895</v>
      </c>
      <c r="D103" s="232" t="s">
        <v>896</v>
      </c>
      <c r="E103" s="175" t="s">
        <v>897</v>
      </c>
      <c r="F103" s="175"/>
      <c r="G103" s="175" t="s">
        <v>898</v>
      </c>
      <c r="H103" s="226" t="s">
        <v>899</v>
      </c>
      <c r="I103" s="218" t="s">
        <v>521</v>
      </c>
      <c r="J103" s="215"/>
      <c r="K103" s="215"/>
      <c r="L103" s="219" t="s">
        <v>521</v>
      </c>
      <c r="M103" s="219" t="s">
        <v>521</v>
      </c>
      <c r="N103" s="219" t="s">
        <v>521</v>
      </c>
      <c r="O103" s="216" t="s">
        <v>521</v>
      </c>
      <c r="P103" s="216"/>
      <c r="Q103" s="216"/>
      <c r="R103" s="216"/>
      <c r="S103" s="216"/>
      <c r="T103" s="217"/>
      <c r="U103" s="217"/>
      <c r="V103" s="217"/>
      <c r="W103" s="217"/>
      <c r="X103" s="217"/>
      <c r="Y103" s="217" t="s">
        <v>521</v>
      </c>
      <c r="Z103" s="217" t="s">
        <v>521</v>
      </c>
      <c r="AA103" s="217"/>
      <c r="AB103" s="217"/>
      <c r="AC103" s="217"/>
      <c r="AD103" s="217"/>
      <c r="AE103" s="217"/>
      <c r="AF103" s="217"/>
      <c r="AG103" s="217"/>
      <c r="AH103" s="217" t="s">
        <v>521</v>
      </c>
      <c r="AI103" s="208"/>
      <c r="AJ103" s="208" t="s">
        <v>521</v>
      </c>
      <c r="AK103" s="208"/>
      <c r="AL103" s="208"/>
    </row>
    <row r="104" spans="2:38" ht="141" customHeight="1">
      <c r="B104" s="223" t="s">
        <v>900</v>
      </c>
      <c r="C104" s="224" t="s">
        <v>901</v>
      </c>
      <c r="D104" s="232" t="s">
        <v>902</v>
      </c>
      <c r="E104" s="175" t="s">
        <v>521</v>
      </c>
      <c r="F104" s="175"/>
      <c r="G104" s="175" t="s">
        <v>903</v>
      </c>
      <c r="H104" s="226" t="s">
        <v>904</v>
      </c>
      <c r="I104" s="218" t="s">
        <v>521</v>
      </c>
      <c r="J104" s="215"/>
      <c r="K104" s="215"/>
      <c r="L104" s="219" t="s">
        <v>521</v>
      </c>
      <c r="M104" s="219" t="s">
        <v>521</v>
      </c>
      <c r="N104" s="219" t="s">
        <v>521</v>
      </c>
      <c r="O104" s="216" t="s">
        <v>521</v>
      </c>
      <c r="P104" s="216" t="s">
        <v>521</v>
      </c>
      <c r="Q104" s="216" t="s">
        <v>521</v>
      </c>
      <c r="R104" s="216"/>
      <c r="S104" s="216"/>
      <c r="T104" s="217"/>
      <c r="U104" s="217"/>
      <c r="V104" s="217"/>
      <c r="W104" s="217"/>
      <c r="X104" s="217"/>
      <c r="Y104" s="217" t="s">
        <v>521</v>
      </c>
      <c r="Z104" s="217" t="s">
        <v>521</v>
      </c>
      <c r="AA104" s="217"/>
      <c r="AB104" s="217"/>
      <c r="AC104" s="217"/>
      <c r="AD104" s="217"/>
      <c r="AE104" s="217" t="s">
        <v>521</v>
      </c>
      <c r="AF104" s="217"/>
      <c r="AG104" s="217"/>
      <c r="AH104" s="217"/>
      <c r="AI104" s="208" t="s">
        <v>521</v>
      </c>
      <c r="AJ104" s="208" t="s">
        <v>521</v>
      </c>
      <c r="AK104" s="208"/>
      <c r="AL104" s="208"/>
    </row>
    <row r="105" spans="2:38" ht="243.6" customHeight="1">
      <c r="B105" s="223" t="s">
        <v>905</v>
      </c>
      <c r="C105" s="224" t="s">
        <v>906</v>
      </c>
      <c r="D105" s="232" t="s">
        <v>907</v>
      </c>
      <c r="E105" s="175" t="s">
        <v>521</v>
      </c>
      <c r="F105" s="175"/>
      <c r="G105" s="175" t="s">
        <v>786</v>
      </c>
      <c r="H105" s="226" t="s">
        <v>908</v>
      </c>
      <c r="I105" s="218" t="s">
        <v>521</v>
      </c>
      <c r="J105" s="215"/>
      <c r="K105" s="215"/>
      <c r="L105" s="219" t="s">
        <v>521</v>
      </c>
      <c r="M105" s="219" t="s">
        <v>521</v>
      </c>
      <c r="N105" s="219" t="s">
        <v>521</v>
      </c>
      <c r="O105" s="216"/>
      <c r="P105" s="216" t="s">
        <v>521</v>
      </c>
      <c r="Q105" s="216"/>
      <c r="R105" s="216"/>
      <c r="S105" s="216"/>
      <c r="T105" s="217"/>
      <c r="U105" s="217"/>
      <c r="V105" s="217"/>
      <c r="W105" s="217"/>
      <c r="X105" s="217"/>
      <c r="Y105" s="217" t="s">
        <v>521</v>
      </c>
      <c r="Z105" s="217" t="s">
        <v>521</v>
      </c>
      <c r="AA105" s="217"/>
      <c r="AB105" s="217"/>
      <c r="AC105" s="217"/>
      <c r="AD105" s="217"/>
      <c r="AE105" s="217"/>
      <c r="AF105" s="217"/>
      <c r="AG105" s="217"/>
      <c r="AH105" s="217"/>
      <c r="AI105" s="208"/>
      <c r="AJ105" s="208" t="s">
        <v>521</v>
      </c>
      <c r="AK105" s="208"/>
      <c r="AL105" s="208"/>
    </row>
    <row r="106" spans="2:38" ht="297" customHeight="1">
      <c r="B106" s="223" t="s">
        <v>909</v>
      </c>
      <c r="C106" s="224" t="s">
        <v>910</v>
      </c>
      <c r="D106" s="232" t="s">
        <v>911</v>
      </c>
      <c r="E106" s="175" t="s">
        <v>521</v>
      </c>
      <c r="F106" s="175"/>
      <c r="G106" s="175" t="s">
        <v>912</v>
      </c>
      <c r="H106" s="226" t="s">
        <v>913</v>
      </c>
      <c r="I106" s="218" t="s">
        <v>521</v>
      </c>
      <c r="J106" s="215"/>
      <c r="K106" s="215"/>
      <c r="L106" s="219" t="s">
        <v>521</v>
      </c>
      <c r="M106" s="219" t="s">
        <v>521</v>
      </c>
      <c r="N106" s="219"/>
      <c r="O106" s="216"/>
      <c r="P106" s="216" t="s">
        <v>521</v>
      </c>
      <c r="Q106" s="216"/>
      <c r="R106" s="216"/>
      <c r="S106" s="216"/>
      <c r="T106" s="217"/>
      <c r="U106" s="217"/>
      <c r="V106" s="217" t="s">
        <v>521</v>
      </c>
      <c r="W106" s="217"/>
      <c r="X106" s="217"/>
      <c r="Y106" s="217"/>
      <c r="Z106" s="217"/>
      <c r="AA106" s="217"/>
      <c r="AB106" s="217"/>
      <c r="AC106" s="217"/>
      <c r="AD106" s="217"/>
      <c r="AE106" s="217"/>
      <c r="AF106" s="217"/>
      <c r="AG106" s="217"/>
      <c r="AH106" s="217"/>
      <c r="AI106" s="208"/>
      <c r="AJ106" s="208" t="s">
        <v>521</v>
      </c>
      <c r="AK106" s="208"/>
      <c r="AL106" s="208"/>
    </row>
    <row r="107" spans="2:38" ht="108" customHeight="1">
      <c r="B107" s="223" t="s">
        <v>914</v>
      </c>
      <c r="C107" s="224" t="s">
        <v>915</v>
      </c>
      <c r="D107" s="232" t="s">
        <v>916</v>
      </c>
      <c r="E107" s="175" t="s">
        <v>521</v>
      </c>
      <c r="F107" s="175"/>
      <c r="G107" s="175" t="s">
        <v>898</v>
      </c>
      <c r="H107" s="226" t="s">
        <v>917</v>
      </c>
      <c r="I107" s="218" t="s">
        <v>521</v>
      </c>
      <c r="J107" s="215"/>
      <c r="K107" s="215"/>
      <c r="L107" s="219" t="s">
        <v>521</v>
      </c>
      <c r="M107" s="219" t="s">
        <v>521</v>
      </c>
      <c r="N107" s="219"/>
      <c r="O107" s="216"/>
      <c r="P107" s="216" t="s">
        <v>521</v>
      </c>
      <c r="Q107" s="216"/>
      <c r="R107" s="216"/>
      <c r="S107" s="216"/>
      <c r="T107" s="217"/>
      <c r="U107" s="217"/>
      <c r="V107" s="217" t="s">
        <v>521</v>
      </c>
      <c r="W107" s="217"/>
      <c r="X107" s="217"/>
      <c r="Y107" s="217"/>
      <c r="Z107" s="217"/>
      <c r="AA107" s="217"/>
      <c r="AB107" s="217"/>
      <c r="AC107" s="217"/>
      <c r="AD107" s="217"/>
      <c r="AE107" s="217"/>
      <c r="AF107" s="217"/>
      <c r="AG107" s="217"/>
      <c r="AH107" s="217"/>
      <c r="AI107" s="208"/>
      <c r="AJ107" s="208" t="s">
        <v>521</v>
      </c>
      <c r="AK107" s="208"/>
      <c r="AL107" s="208"/>
    </row>
    <row r="108" spans="2:38" ht="153.75" customHeight="1" thickBot="1">
      <c r="B108" s="235" t="s">
        <v>918</v>
      </c>
      <c r="C108" s="236" t="s">
        <v>919</v>
      </c>
      <c r="D108" s="237" t="s">
        <v>920</v>
      </c>
      <c r="E108" s="238" t="s">
        <v>521</v>
      </c>
      <c r="F108" s="238"/>
      <c r="G108" s="238" t="s">
        <v>801</v>
      </c>
      <c r="H108" s="239" t="s">
        <v>921</v>
      </c>
      <c r="I108" s="218" t="s">
        <v>521</v>
      </c>
      <c r="J108" s="215"/>
      <c r="K108" s="215"/>
      <c r="L108" s="219" t="s">
        <v>521</v>
      </c>
      <c r="M108" s="219" t="s">
        <v>521</v>
      </c>
      <c r="N108" s="219" t="s">
        <v>521</v>
      </c>
      <c r="O108" s="216"/>
      <c r="P108" s="216"/>
      <c r="Q108" s="216"/>
      <c r="R108" s="216"/>
      <c r="S108" s="216"/>
      <c r="T108" s="217"/>
      <c r="U108" s="217"/>
      <c r="V108" s="217" t="s">
        <v>521</v>
      </c>
      <c r="W108" s="217"/>
      <c r="X108" s="217"/>
      <c r="Y108" s="217" t="s">
        <v>521</v>
      </c>
      <c r="Z108" s="217"/>
      <c r="AA108" s="217"/>
      <c r="AB108" s="217"/>
      <c r="AC108" s="217"/>
      <c r="AD108" s="217"/>
      <c r="AE108" s="217"/>
      <c r="AF108" s="217"/>
      <c r="AG108" s="217"/>
      <c r="AH108" s="217"/>
      <c r="AI108" s="208" t="s">
        <v>521</v>
      </c>
      <c r="AJ108" s="208" t="s">
        <v>521</v>
      </c>
      <c r="AK108" s="208"/>
      <c r="AL108" s="208"/>
    </row>
    <row r="109" spans="2:38" ht="15">
      <c r="B109" s="402" t="s">
        <v>922</v>
      </c>
      <c r="C109" s="403"/>
      <c r="D109" s="403"/>
      <c r="E109" s="403"/>
      <c r="F109" s="403"/>
      <c r="G109" s="403"/>
      <c r="H109" s="403"/>
      <c r="I109" s="403"/>
      <c r="J109" s="403"/>
      <c r="K109" s="403"/>
      <c r="L109" s="403"/>
      <c r="M109" s="403"/>
      <c r="N109" s="403"/>
      <c r="O109" s="403"/>
      <c r="P109" s="403"/>
      <c r="Q109" s="403"/>
      <c r="R109" s="403"/>
      <c r="S109" s="403"/>
      <c r="T109" s="403"/>
      <c r="U109" s="403"/>
      <c r="V109" s="403"/>
      <c r="W109" s="403"/>
      <c r="X109" s="403"/>
      <c r="Y109" s="403"/>
      <c r="Z109" s="403"/>
      <c r="AA109" s="403"/>
      <c r="AB109" s="403"/>
      <c r="AC109" s="403"/>
      <c r="AD109" s="403"/>
      <c r="AE109" s="403"/>
      <c r="AF109" s="403"/>
      <c r="AG109" s="403"/>
      <c r="AH109" s="403"/>
      <c r="AI109" s="403"/>
      <c r="AJ109" s="403"/>
      <c r="AK109" s="403"/>
      <c r="AL109" s="404"/>
    </row>
    <row r="110" spans="2:38" ht="15.75" customHeight="1">
      <c r="B110" s="405" t="s">
        <v>923</v>
      </c>
      <c r="C110" s="405"/>
      <c r="D110" s="405"/>
      <c r="E110" s="405"/>
      <c r="F110" s="406" t="s">
        <v>924</v>
      </c>
      <c r="G110" s="406"/>
      <c r="H110" s="406"/>
      <c r="I110" s="406"/>
      <c r="J110" s="406"/>
      <c r="K110" s="406"/>
      <c r="L110" s="406"/>
      <c r="M110" s="406"/>
      <c r="N110" s="406"/>
      <c r="O110" s="406"/>
      <c r="P110" s="406"/>
      <c r="Q110" s="406"/>
      <c r="R110" s="406"/>
      <c r="S110" s="406"/>
      <c r="T110" s="406"/>
      <c r="U110" s="406"/>
      <c r="V110" s="406"/>
      <c r="W110" s="406"/>
      <c r="X110" s="406"/>
      <c r="Y110" s="406"/>
      <c r="Z110" s="407" t="s">
        <v>925</v>
      </c>
      <c r="AA110" s="408"/>
      <c r="AB110" s="408"/>
      <c r="AC110" s="408"/>
      <c r="AD110" s="408"/>
      <c r="AE110" s="408"/>
      <c r="AF110" s="408"/>
      <c r="AG110" s="408"/>
      <c r="AH110" s="408"/>
      <c r="AI110" s="408"/>
      <c r="AJ110" s="408"/>
      <c r="AK110" s="408"/>
      <c r="AL110" s="409"/>
    </row>
    <row r="111" spans="2:38" ht="15.6" thickBot="1">
      <c r="B111" s="410" t="s">
        <v>926</v>
      </c>
      <c r="C111" s="411"/>
      <c r="D111" s="411"/>
      <c r="E111" s="411"/>
      <c r="F111" s="411"/>
      <c r="G111" s="411"/>
      <c r="H111" s="411"/>
      <c r="I111" s="411"/>
      <c r="J111" s="411"/>
      <c r="K111" s="411"/>
      <c r="L111" s="411"/>
      <c r="M111" s="411"/>
      <c r="N111" s="411"/>
      <c r="O111" s="411"/>
      <c r="P111" s="411"/>
      <c r="Q111" s="411"/>
      <c r="R111" s="411"/>
      <c r="S111" s="411"/>
      <c r="T111" s="411"/>
      <c r="U111" s="411"/>
      <c r="V111" s="411"/>
      <c r="W111" s="411"/>
      <c r="X111" s="411"/>
      <c r="Y111" s="411"/>
      <c r="Z111" s="411"/>
      <c r="AA111" s="411"/>
      <c r="AB111" s="411"/>
      <c r="AC111" s="411"/>
      <c r="AD111" s="411"/>
      <c r="AE111" s="411"/>
      <c r="AF111" s="411"/>
      <c r="AG111" s="411"/>
      <c r="AH111" s="411"/>
      <c r="AI111" s="411"/>
      <c r="AJ111" s="411"/>
      <c r="AK111" s="411"/>
      <c r="AL111" s="411"/>
    </row>
    <row r="112" spans="2:38" ht="26.25" customHeight="1" thickBot="1">
      <c r="B112" s="412" t="s">
        <v>927</v>
      </c>
      <c r="C112" s="413"/>
      <c r="D112" s="414"/>
      <c r="E112" s="415" t="s">
        <v>928</v>
      </c>
      <c r="F112" s="416"/>
      <c r="G112" s="416"/>
      <c r="H112" s="416"/>
      <c r="I112" s="416"/>
      <c r="J112" s="416"/>
      <c r="K112" s="416"/>
      <c r="L112" s="416"/>
      <c r="M112" s="416"/>
      <c r="N112" s="416"/>
      <c r="O112" s="416"/>
      <c r="P112" s="416"/>
      <c r="Q112" s="416"/>
      <c r="R112" s="416"/>
      <c r="S112" s="416"/>
      <c r="T112" s="416"/>
      <c r="U112" s="416"/>
      <c r="V112" s="416"/>
      <c r="W112" s="416"/>
      <c r="X112" s="416"/>
      <c r="Y112" s="416"/>
      <c r="Z112" s="416"/>
      <c r="AA112" s="416"/>
      <c r="AB112" s="416"/>
      <c r="AC112" s="416"/>
      <c r="AD112" s="416"/>
      <c r="AE112" s="417"/>
      <c r="AF112" s="412" t="s">
        <v>84</v>
      </c>
      <c r="AG112" s="413"/>
      <c r="AH112" s="414"/>
      <c r="AI112" s="412" t="s">
        <v>85</v>
      </c>
      <c r="AJ112" s="413"/>
      <c r="AK112" s="413"/>
      <c r="AL112" s="414"/>
    </row>
    <row r="113" spans="2:38" ht="44.25" customHeight="1">
      <c r="B113" s="375">
        <v>0</v>
      </c>
      <c r="C113" s="376"/>
      <c r="D113" s="377"/>
      <c r="E113" s="381" t="s">
        <v>929</v>
      </c>
      <c r="F113" s="382"/>
      <c r="G113" s="382"/>
      <c r="H113" s="382"/>
      <c r="I113" s="382"/>
      <c r="J113" s="382"/>
      <c r="K113" s="382"/>
      <c r="L113" s="382"/>
      <c r="M113" s="382"/>
      <c r="N113" s="382"/>
      <c r="O113" s="382"/>
      <c r="P113" s="382"/>
      <c r="Q113" s="382"/>
      <c r="R113" s="382"/>
      <c r="S113" s="382"/>
      <c r="T113" s="382"/>
      <c r="U113" s="382"/>
      <c r="V113" s="382"/>
      <c r="W113" s="382"/>
      <c r="X113" s="382"/>
      <c r="Y113" s="382"/>
      <c r="Z113" s="382"/>
      <c r="AA113" s="382"/>
      <c r="AB113" s="382"/>
      <c r="AC113" s="382"/>
      <c r="AD113" s="382"/>
      <c r="AE113" s="383"/>
      <c r="AF113" s="384">
        <v>45548</v>
      </c>
      <c r="AG113" s="385"/>
      <c r="AH113" s="386"/>
      <c r="AI113" s="390">
        <v>1</v>
      </c>
      <c r="AJ113" s="391"/>
      <c r="AK113" s="391"/>
      <c r="AL113" s="392"/>
    </row>
    <row r="114" spans="2:38" ht="15">
      <c r="B114" s="378"/>
      <c r="C114" s="379"/>
      <c r="D114" s="380"/>
      <c r="E114" s="381"/>
      <c r="F114" s="382"/>
      <c r="G114" s="382"/>
      <c r="H114" s="382"/>
      <c r="I114" s="382"/>
      <c r="J114" s="382"/>
      <c r="K114" s="382"/>
      <c r="L114" s="382"/>
      <c r="M114" s="382"/>
      <c r="N114" s="382"/>
      <c r="O114" s="382"/>
      <c r="P114" s="382"/>
      <c r="Q114" s="382"/>
      <c r="R114" s="382"/>
      <c r="S114" s="382"/>
      <c r="T114" s="382"/>
      <c r="U114" s="382"/>
      <c r="V114" s="382"/>
      <c r="W114" s="382"/>
      <c r="X114" s="382"/>
      <c r="Y114" s="382"/>
      <c r="Z114" s="382"/>
      <c r="AA114" s="382"/>
      <c r="AB114" s="382"/>
      <c r="AC114" s="382"/>
      <c r="AD114" s="382"/>
      <c r="AE114" s="383"/>
      <c r="AF114" s="387"/>
      <c r="AG114" s="388"/>
      <c r="AH114" s="389"/>
      <c r="AI114" s="393"/>
      <c r="AJ114" s="394"/>
      <c r="AK114" s="394"/>
      <c r="AL114" s="395"/>
    </row>
  </sheetData>
  <mergeCells count="61">
    <mergeCell ref="AG1:AL3"/>
    <mergeCell ref="D2:AF2"/>
    <mergeCell ref="D3:AF3"/>
    <mergeCell ref="B4:AL4"/>
    <mergeCell ref="I10:I11"/>
    <mergeCell ref="J10:J11"/>
    <mergeCell ref="K10:K11"/>
    <mergeCell ref="B1:C3"/>
    <mergeCell ref="D1:AF1"/>
    <mergeCell ref="I6:K9"/>
    <mergeCell ref="L6:N9"/>
    <mergeCell ref="O6:S9"/>
    <mergeCell ref="T6:AH9"/>
    <mergeCell ref="AI6:AL9"/>
    <mergeCell ref="AJ10:AJ11"/>
    <mergeCell ref="AK10:AK11"/>
    <mergeCell ref="B50:H50"/>
    <mergeCell ref="AD10:AD11"/>
    <mergeCell ref="AE10:AE11"/>
    <mergeCell ref="AF10:AF11"/>
    <mergeCell ref="AG10:AG11"/>
    <mergeCell ref="X10:X11"/>
    <mergeCell ref="Y10:Y11"/>
    <mergeCell ref="Z10:Z11"/>
    <mergeCell ref="AA10:AA11"/>
    <mergeCell ref="AB10:AB11"/>
    <mergeCell ref="AC10:AC11"/>
    <mergeCell ref="R10:R11"/>
    <mergeCell ref="S10:S11"/>
    <mergeCell ref="T10:T11"/>
    <mergeCell ref="U10:U11"/>
    <mergeCell ref="V10:V11"/>
    <mergeCell ref="AL10:AL11"/>
    <mergeCell ref="E11:F11"/>
    <mergeCell ref="B12:H12"/>
    <mergeCell ref="AH10:AH11"/>
    <mergeCell ref="AI10:AI11"/>
    <mergeCell ref="W10:W11"/>
    <mergeCell ref="L10:L11"/>
    <mergeCell ref="M10:M11"/>
    <mergeCell ref="N10:N11"/>
    <mergeCell ref="O10:O11"/>
    <mergeCell ref="P10:P11"/>
    <mergeCell ref="Q10:Q11"/>
    <mergeCell ref="B5:H10"/>
    <mergeCell ref="I5:AL5"/>
    <mergeCell ref="B113:D114"/>
    <mergeCell ref="E113:AE114"/>
    <mergeCell ref="AF113:AH114"/>
    <mergeCell ref="AI113:AL114"/>
    <mergeCell ref="B59:H59"/>
    <mergeCell ref="B74:H74"/>
    <mergeCell ref="B109:AL109"/>
    <mergeCell ref="B110:E110"/>
    <mergeCell ref="F110:Y110"/>
    <mergeCell ref="Z110:AL110"/>
    <mergeCell ref="B111:AL111"/>
    <mergeCell ref="B112:D112"/>
    <mergeCell ref="E112:AE112"/>
    <mergeCell ref="AF112:AH112"/>
    <mergeCell ref="AI112:AL112"/>
  </mergeCells>
  <pageMargins left="0.7" right="0.7" top="0.75" bottom="0.75" header="0.3" footer="0.3"/>
  <pageSetup scale="19" orientation="portrait" r:id="rId1"/>
  <rowBreaks count="2" manualBreakCount="2">
    <brk id="58" max="16383" man="1"/>
    <brk id="84" max="37" man="1"/>
  </rowBreaks>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U140"/>
  <sheetViews>
    <sheetView zoomScale="50" zoomScaleNormal="50" workbookViewId="0">
      <selection activeCell="V6" sqref="V6:W7"/>
    </sheetView>
  </sheetViews>
  <sheetFormatPr baseColWidth="10" defaultColWidth="11.44140625" defaultRowHeight="14.4"/>
  <cols>
    <col min="2" max="39" width="5.6640625" customWidth="1"/>
    <col min="41" max="46" width="5.6640625" customWidth="1"/>
  </cols>
  <sheetData>
    <row r="1" spans="1:99">
      <c r="A1" s="69"/>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c r="AM1" s="69"/>
      <c r="AN1" s="69"/>
      <c r="AO1" s="69"/>
      <c r="AP1" s="69"/>
      <c r="AQ1" s="69"/>
      <c r="AR1" s="69"/>
      <c r="AS1" s="69"/>
      <c r="AT1" s="69"/>
      <c r="AU1" s="69"/>
      <c r="AV1" s="69"/>
      <c r="AW1" s="69"/>
      <c r="AX1" s="69"/>
      <c r="AY1" s="69"/>
      <c r="AZ1" s="69"/>
      <c r="BA1" s="69"/>
      <c r="BB1" s="69"/>
      <c r="BC1" s="69"/>
      <c r="BD1" s="69"/>
      <c r="BE1" s="69"/>
      <c r="BF1" s="69"/>
      <c r="BG1" s="69"/>
      <c r="BH1" s="69"/>
      <c r="BI1" s="69"/>
      <c r="BJ1" s="69"/>
      <c r="BK1" s="69"/>
      <c r="BL1" s="69"/>
      <c r="BM1" s="69"/>
      <c r="BN1" s="69"/>
      <c r="BO1" s="69"/>
      <c r="BP1" s="69"/>
      <c r="BQ1" s="69"/>
      <c r="BR1" s="69"/>
      <c r="BS1" s="69"/>
      <c r="BT1" s="69"/>
      <c r="BU1" s="69"/>
      <c r="BV1" s="69"/>
      <c r="BW1" s="69"/>
      <c r="BX1" s="69"/>
      <c r="BY1" s="69"/>
      <c r="BZ1" s="69"/>
      <c r="CA1" s="69"/>
      <c r="CB1" s="69"/>
      <c r="CC1" s="69"/>
      <c r="CD1" s="69"/>
      <c r="CE1" s="69"/>
      <c r="CF1" s="69"/>
      <c r="CG1" s="69"/>
      <c r="CH1" s="69"/>
      <c r="CI1" s="69"/>
      <c r="CJ1" s="69"/>
      <c r="CK1" s="69"/>
      <c r="CL1" s="69"/>
      <c r="CM1" s="69"/>
      <c r="CN1" s="69"/>
      <c r="CO1" s="69"/>
      <c r="CP1" s="69"/>
      <c r="CQ1" s="69"/>
      <c r="CR1" s="69"/>
      <c r="CS1" s="69"/>
      <c r="CT1" s="69"/>
      <c r="CU1" s="69"/>
    </row>
    <row r="2" spans="1:99" ht="18" customHeight="1">
      <c r="A2" s="69"/>
      <c r="B2" s="561" t="s">
        <v>930</v>
      </c>
      <c r="C2" s="561"/>
      <c r="D2" s="561"/>
      <c r="E2" s="561"/>
      <c r="F2" s="561"/>
      <c r="G2" s="561"/>
      <c r="H2" s="561"/>
      <c r="I2" s="561"/>
      <c r="J2" s="529" t="s">
        <v>21</v>
      </c>
      <c r="K2" s="529"/>
      <c r="L2" s="529"/>
      <c r="M2" s="529"/>
      <c r="N2" s="529"/>
      <c r="O2" s="529"/>
      <c r="P2" s="529"/>
      <c r="Q2" s="529"/>
      <c r="R2" s="529"/>
      <c r="S2" s="529"/>
      <c r="T2" s="529"/>
      <c r="U2" s="529"/>
      <c r="V2" s="529"/>
      <c r="W2" s="529"/>
      <c r="X2" s="529"/>
      <c r="Y2" s="529"/>
      <c r="Z2" s="529"/>
      <c r="AA2" s="529"/>
      <c r="AB2" s="529"/>
      <c r="AC2" s="529"/>
      <c r="AD2" s="529"/>
      <c r="AE2" s="529"/>
      <c r="AF2" s="529"/>
      <c r="AG2" s="529"/>
      <c r="AH2" s="529"/>
      <c r="AI2" s="529"/>
      <c r="AJ2" s="529"/>
      <c r="AK2" s="529"/>
      <c r="AL2" s="529"/>
      <c r="AM2" s="529"/>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c r="BN2" s="69"/>
      <c r="BO2" s="69"/>
      <c r="BP2" s="69"/>
      <c r="BQ2" s="69"/>
      <c r="BR2" s="69"/>
      <c r="BS2" s="69"/>
      <c r="BT2" s="69"/>
      <c r="BU2" s="69"/>
      <c r="BV2" s="69"/>
      <c r="BW2" s="69"/>
      <c r="BX2" s="69"/>
      <c r="BY2" s="69"/>
      <c r="BZ2" s="69"/>
      <c r="CA2" s="69"/>
      <c r="CB2" s="69"/>
      <c r="CC2" s="69"/>
      <c r="CD2" s="69"/>
      <c r="CE2" s="69"/>
      <c r="CF2" s="69"/>
      <c r="CG2" s="69"/>
      <c r="CH2" s="69"/>
      <c r="CI2" s="69"/>
      <c r="CJ2" s="69"/>
      <c r="CK2" s="69"/>
      <c r="CL2" s="69"/>
      <c r="CM2" s="69"/>
      <c r="CN2" s="69"/>
      <c r="CO2" s="69"/>
      <c r="CP2" s="69"/>
      <c r="CQ2" s="69"/>
      <c r="CR2" s="69"/>
      <c r="CS2" s="69"/>
      <c r="CT2" s="69"/>
      <c r="CU2" s="69"/>
    </row>
    <row r="3" spans="1:99" ht="18.75" customHeight="1">
      <c r="A3" s="69"/>
      <c r="B3" s="561"/>
      <c r="C3" s="561"/>
      <c r="D3" s="561"/>
      <c r="E3" s="561"/>
      <c r="F3" s="561"/>
      <c r="G3" s="561"/>
      <c r="H3" s="561"/>
      <c r="I3" s="561"/>
      <c r="J3" s="529"/>
      <c r="K3" s="529"/>
      <c r="L3" s="529"/>
      <c r="M3" s="529"/>
      <c r="N3" s="529"/>
      <c r="O3" s="529"/>
      <c r="P3" s="529"/>
      <c r="Q3" s="529"/>
      <c r="R3" s="529"/>
      <c r="S3" s="529"/>
      <c r="T3" s="529"/>
      <c r="U3" s="529"/>
      <c r="V3" s="529"/>
      <c r="W3" s="529"/>
      <c r="X3" s="529"/>
      <c r="Y3" s="529"/>
      <c r="Z3" s="529"/>
      <c r="AA3" s="529"/>
      <c r="AB3" s="529"/>
      <c r="AC3" s="529"/>
      <c r="AD3" s="529"/>
      <c r="AE3" s="529"/>
      <c r="AF3" s="529"/>
      <c r="AG3" s="529"/>
      <c r="AH3" s="529"/>
      <c r="AI3" s="529"/>
      <c r="AJ3" s="529"/>
      <c r="AK3" s="529"/>
      <c r="AL3" s="529"/>
      <c r="AM3" s="529"/>
      <c r="AN3" s="69"/>
      <c r="AO3" s="69"/>
      <c r="AP3" s="69"/>
      <c r="AQ3" s="69"/>
      <c r="AR3" s="69"/>
      <c r="AS3" s="69"/>
      <c r="AT3" s="69"/>
      <c r="AU3" s="69"/>
      <c r="AV3" s="69"/>
      <c r="AW3" s="69"/>
      <c r="AX3" s="69"/>
      <c r="AY3" s="69"/>
      <c r="AZ3" s="69"/>
      <c r="BA3" s="69"/>
      <c r="BB3" s="69"/>
      <c r="BC3" s="69"/>
      <c r="BD3" s="69"/>
      <c r="BE3" s="69"/>
      <c r="BF3" s="69"/>
      <c r="BG3" s="69"/>
      <c r="BH3" s="69"/>
      <c r="BI3" s="69"/>
      <c r="BJ3" s="69"/>
      <c r="BK3" s="69"/>
      <c r="BL3" s="69"/>
      <c r="BM3" s="69"/>
      <c r="BN3" s="69"/>
      <c r="BO3" s="69"/>
      <c r="BP3" s="69"/>
      <c r="BQ3" s="69"/>
      <c r="BR3" s="69"/>
      <c r="BS3" s="69"/>
      <c r="BT3" s="69"/>
      <c r="BU3" s="69"/>
      <c r="BV3" s="69"/>
      <c r="BW3" s="69"/>
      <c r="BX3" s="69"/>
      <c r="BY3" s="69"/>
      <c r="BZ3" s="69"/>
      <c r="CA3" s="69"/>
      <c r="CB3" s="69"/>
      <c r="CC3" s="69"/>
      <c r="CD3" s="69"/>
      <c r="CE3" s="69"/>
      <c r="CF3" s="69"/>
      <c r="CG3" s="69"/>
      <c r="CH3" s="69"/>
      <c r="CI3" s="69"/>
      <c r="CJ3" s="69"/>
      <c r="CK3" s="69"/>
      <c r="CL3" s="69"/>
      <c r="CM3" s="69"/>
      <c r="CN3" s="69"/>
      <c r="CO3" s="69"/>
      <c r="CP3" s="69"/>
      <c r="CQ3" s="69"/>
      <c r="CR3" s="69"/>
      <c r="CS3" s="69"/>
      <c r="CT3" s="69"/>
      <c r="CU3" s="69"/>
    </row>
    <row r="4" spans="1:99" ht="15" customHeight="1">
      <c r="A4" s="69"/>
      <c r="B4" s="561"/>
      <c r="C4" s="561"/>
      <c r="D4" s="561"/>
      <c r="E4" s="561"/>
      <c r="F4" s="561"/>
      <c r="G4" s="561"/>
      <c r="H4" s="561"/>
      <c r="I4" s="561"/>
      <c r="J4" s="529"/>
      <c r="K4" s="529"/>
      <c r="L4" s="529"/>
      <c r="M4" s="529"/>
      <c r="N4" s="529"/>
      <c r="O4" s="529"/>
      <c r="P4" s="529"/>
      <c r="Q4" s="529"/>
      <c r="R4" s="529"/>
      <c r="S4" s="529"/>
      <c r="T4" s="529"/>
      <c r="U4" s="529"/>
      <c r="V4" s="529"/>
      <c r="W4" s="529"/>
      <c r="X4" s="529"/>
      <c r="Y4" s="529"/>
      <c r="Z4" s="529"/>
      <c r="AA4" s="529"/>
      <c r="AB4" s="529"/>
      <c r="AC4" s="529"/>
      <c r="AD4" s="529"/>
      <c r="AE4" s="529"/>
      <c r="AF4" s="529"/>
      <c r="AG4" s="529"/>
      <c r="AH4" s="529"/>
      <c r="AI4" s="529"/>
      <c r="AJ4" s="529"/>
      <c r="AK4" s="529"/>
      <c r="AL4" s="529"/>
      <c r="AM4" s="529"/>
      <c r="AN4" s="69"/>
      <c r="AO4" s="69"/>
      <c r="AP4" s="69"/>
      <c r="AQ4" s="69"/>
      <c r="AR4" s="69"/>
      <c r="AS4" s="69"/>
      <c r="AT4" s="69"/>
      <c r="AU4" s="69"/>
      <c r="AV4" s="69"/>
      <c r="AW4" s="69"/>
      <c r="AX4" s="69"/>
      <c r="AY4" s="69"/>
      <c r="AZ4" s="69"/>
      <c r="BA4" s="69"/>
      <c r="BB4" s="69"/>
      <c r="BC4" s="69"/>
      <c r="BD4" s="69"/>
      <c r="BE4" s="69"/>
      <c r="BF4" s="69"/>
      <c r="BG4" s="69"/>
      <c r="BH4" s="69"/>
      <c r="BI4" s="69"/>
      <c r="BJ4" s="69"/>
      <c r="BK4" s="69"/>
      <c r="BL4" s="69"/>
      <c r="BM4" s="69"/>
      <c r="BN4" s="69"/>
      <c r="BO4" s="69"/>
      <c r="BP4" s="69"/>
      <c r="BQ4" s="69"/>
      <c r="BR4" s="69"/>
      <c r="BS4" s="69"/>
      <c r="BT4" s="69"/>
      <c r="BU4" s="69"/>
      <c r="BV4" s="69"/>
      <c r="BW4" s="69"/>
      <c r="BX4" s="69"/>
      <c r="BY4" s="69"/>
      <c r="BZ4" s="69"/>
      <c r="CA4" s="69"/>
      <c r="CB4" s="69"/>
      <c r="CC4" s="69"/>
      <c r="CD4" s="69"/>
      <c r="CE4" s="69"/>
      <c r="CF4" s="69"/>
      <c r="CG4" s="69"/>
      <c r="CH4" s="69"/>
      <c r="CI4" s="69"/>
      <c r="CJ4" s="69"/>
      <c r="CK4" s="69"/>
      <c r="CL4" s="69"/>
      <c r="CM4" s="69"/>
      <c r="CN4" s="69"/>
      <c r="CO4" s="69"/>
      <c r="CP4" s="69"/>
      <c r="CQ4" s="69"/>
      <c r="CR4" s="69"/>
      <c r="CS4" s="69"/>
      <c r="CT4" s="69"/>
      <c r="CU4" s="69"/>
    </row>
    <row r="5" spans="1:99" ht="15" thickBot="1">
      <c r="A5" s="69"/>
      <c r="B5" s="69"/>
      <c r="C5" s="69"/>
      <c r="D5" s="69"/>
      <c r="E5" s="69"/>
      <c r="F5" s="69"/>
      <c r="G5" s="69"/>
      <c r="H5" s="69"/>
      <c r="I5" s="69"/>
      <c r="J5" s="69"/>
      <c r="K5" s="69"/>
      <c r="L5" s="69"/>
      <c r="M5" s="69"/>
      <c r="N5" s="69"/>
      <c r="O5" s="69"/>
      <c r="P5" s="69"/>
      <c r="Q5" s="69"/>
      <c r="R5" s="69"/>
      <c r="S5" s="69"/>
      <c r="T5" s="69"/>
      <c r="U5" s="69"/>
      <c r="V5" s="69"/>
      <c r="W5" s="69"/>
      <c r="X5" s="69"/>
      <c r="Y5" s="69"/>
      <c r="Z5" s="69"/>
      <c r="AA5" s="69"/>
      <c r="AB5" s="69"/>
      <c r="AC5" s="69"/>
      <c r="AD5" s="69"/>
      <c r="AE5" s="69"/>
      <c r="AF5" s="69"/>
      <c r="AG5" s="69"/>
      <c r="AH5" s="69"/>
      <c r="AI5" s="69"/>
      <c r="AJ5" s="69"/>
      <c r="AK5" s="69"/>
      <c r="AL5" s="69"/>
      <c r="AM5" s="69"/>
      <c r="AN5" s="69"/>
      <c r="AO5" s="69"/>
      <c r="AP5" s="69"/>
      <c r="AQ5" s="69"/>
      <c r="AR5" s="69"/>
      <c r="AS5" s="69"/>
      <c r="AT5" s="69"/>
      <c r="AU5" s="69"/>
      <c r="AV5" s="69"/>
      <c r="AW5" s="69"/>
      <c r="AX5" s="69"/>
      <c r="AY5" s="69"/>
      <c r="AZ5" s="69"/>
      <c r="BA5" s="69"/>
      <c r="BB5" s="69"/>
      <c r="BC5" s="69"/>
      <c r="BD5" s="69"/>
      <c r="BE5" s="69"/>
      <c r="BF5" s="69"/>
      <c r="BG5" s="69"/>
      <c r="BH5" s="69"/>
      <c r="BI5" s="69"/>
      <c r="BJ5" s="69"/>
      <c r="BK5" s="69"/>
      <c r="BL5" s="69"/>
      <c r="BM5" s="69"/>
      <c r="BN5" s="69"/>
      <c r="BO5" s="69"/>
      <c r="BP5" s="69"/>
      <c r="BQ5" s="69"/>
      <c r="BR5" s="69"/>
      <c r="BS5" s="69"/>
      <c r="BT5" s="69"/>
      <c r="BU5" s="69"/>
      <c r="BV5" s="69"/>
      <c r="BW5" s="69"/>
      <c r="BX5" s="69"/>
      <c r="BY5" s="69"/>
      <c r="BZ5" s="69"/>
      <c r="CA5" s="69"/>
      <c r="CB5" s="69"/>
      <c r="CC5" s="69"/>
      <c r="CD5" s="69"/>
      <c r="CE5" s="69"/>
      <c r="CF5" s="69"/>
      <c r="CG5" s="69"/>
      <c r="CH5" s="69"/>
      <c r="CI5" s="69"/>
      <c r="CJ5" s="69"/>
      <c r="CK5" s="69"/>
      <c r="CL5" s="69"/>
      <c r="CM5" s="69"/>
      <c r="CN5" s="69"/>
      <c r="CO5" s="69"/>
      <c r="CP5" s="69"/>
      <c r="CQ5" s="69"/>
      <c r="CR5" s="69"/>
      <c r="CS5" s="69"/>
      <c r="CT5" s="69"/>
      <c r="CU5" s="69"/>
    </row>
    <row r="6" spans="1:99" ht="15" customHeight="1">
      <c r="A6" s="69"/>
      <c r="B6" s="476" t="s">
        <v>931</v>
      </c>
      <c r="C6" s="476"/>
      <c r="D6" s="477"/>
      <c r="E6" s="514" t="s">
        <v>932</v>
      </c>
      <c r="F6" s="515"/>
      <c r="G6" s="515"/>
      <c r="H6" s="515"/>
      <c r="I6" s="516"/>
      <c r="J6" s="525" t="str">
        <f>IF(AND('Matriz de Riesgos'!$N$12="Muy Alta",'Matriz de Riesgos'!$R$12="Leve"),CONCATENATE("R",'Matriz de Riesgos'!$A$12),"")</f>
        <v/>
      </c>
      <c r="K6" s="526"/>
      <c r="L6" s="526" t="str">
        <f>IF(AND('Matriz de Riesgos'!$N$18="Muy Alta",'Matriz de Riesgos'!$R$18="Leve"),CONCATENATE("R",'Matriz de Riesgos'!$A$18),"")</f>
        <v/>
      </c>
      <c r="M6" s="526"/>
      <c r="N6" s="526" t="str">
        <f>IF(AND('Matriz de Riesgos'!$N$24="Muy Alta",'Matriz de Riesgos'!$R$24="Leve"),CONCATENATE("R",'Matriz de Riesgos'!$A$24),"")</f>
        <v/>
      </c>
      <c r="O6" s="528"/>
      <c r="P6" s="525" t="str">
        <f>IF(AND('Matriz de Riesgos'!$N$12="Muy Alta",'Matriz de Riesgos'!$R$12="Menor"),CONCATENATE("R",'Matriz de Riesgos'!$A$12),"")</f>
        <v/>
      </c>
      <c r="Q6" s="526"/>
      <c r="R6" s="526" t="str">
        <f>IF(AND('Matriz de Riesgos'!$N$18="Muy Alta",'Matriz de Riesgos'!$R$18="Menor"),CONCATENATE("R",'Matriz de Riesgos'!$A$18),"")</f>
        <v/>
      </c>
      <c r="S6" s="526"/>
      <c r="T6" s="526" t="str">
        <f>IF(AND('Matriz de Riesgos'!$N$24="Muy Alta",'Matriz de Riesgos'!$R$24="Menor"),CONCATENATE("R",'Matriz de Riesgos'!$A$24),"")</f>
        <v/>
      </c>
      <c r="U6" s="528"/>
      <c r="V6" s="525" t="str">
        <f>IF(AND('Matriz de Riesgos'!$N$12="Muy Alta",'Matriz de Riesgos'!$R$12="Moderado"),CONCATENATE("R",'Matriz de Riesgos'!$A$12),"")</f>
        <v/>
      </c>
      <c r="W6" s="526"/>
      <c r="X6" s="526" t="str">
        <f>IF(AND('Matriz de Riesgos'!$N$18="Muy Alta",'Matriz de Riesgos'!$R$18="Moderado"),CONCATENATE("R",'Matriz de Riesgos'!$A$18),"")</f>
        <v/>
      </c>
      <c r="Y6" s="526"/>
      <c r="Z6" s="526" t="str">
        <f>IF(AND('Matriz de Riesgos'!$N$24="Muy Alta",'Matriz de Riesgos'!$R$24="Moderado"),CONCATENATE("R",'Matriz de Riesgos'!$A$24),"")</f>
        <v/>
      </c>
      <c r="AA6" s="528"/>
      <c r="AB6" s="525" t="str">
        <f>IF(AND('Matriz de Riesgos'!$N$12="Muy Alta",'Matriz de Riesgos'!$R$12="Mayor"),CONCATENATE("R",'Matriz de Riesgos'!$A$12),"")</f>
        <v/>
      </c>
      <c r="AC6" s="526"/>
      <c r="AD6" s="526" t="str">
        <f>IF(AND('Matriz de Riesgos'!$N$18="Muy Alta",'Matriz de Riesgos'!$R$18="Mayor"),CONCATENATE("R",'Matriz de Riesgos'!$A$18),"")</f>
        <v/>
      </c>
      <c r="AE6" s="526"/>
      <c r="AF6" s="526" t="str">
        <f>IF(AND('Matriz de Riesgos'!$N$24="Muy Alta",'Matriz de Riesgos'!$R$24="Mayor"),CONCATENATE("R",'Matriz de Riesgos'!$A$24),"")</f>
        <v/>
      </c>
      <c r="AG6" s="528"/>
      <c r="AH6" s="540" t="str">
        <f>IF(AND('Matriz de Riesgos'!$N$12="Muy Alta",'Matriz de Riesgos'!$R$12="Catastrófico"),CONCATENATE("R",'Matriz de Riesgos'!$A$12),"")</f>
        <v/>
      </c>
      <c r="AI6" s="541"/>
      <c r="AJ6" s="541" t="str">
        <f>IF(AND('Matriz de Riesgos'!$N$18="Muy Alta",'Matriz de Riesgos'!$R$18="Catastrófico"),CONCATENATE("R",'Matriz de Riesgos'!$A$18),"")</f>
        <v/>
      </c>
      <c r="AK6" s="541"/>
      <c r="AL6" s="541" t="str">
        <f>IF(AND('Matriz de Riesgos'!$N$24="Muy Alta",'Matriz de Riesgos'!$R$24="Catastrófico"),CONCATENATE("R",'Matriz de Riesgos'!$A$24),"")</f>
        <v/>
      </c>
      <c r="AM6" s="542"/>
      <c r="AO6" s="478" t="s">
        <v>933</v>
      </c>
      <c r="AP6" s="479"/>
      <c r="AQ6" s="479"/>
      <c r="AR6" s="479"/>
      <c r="AS6" s="479"/>
      <c r="AT6" s="480"/>
      <c r="AU6" s="69"/>
      <c r="AV6" s="69"/>
      <c r="AW6" s="69"/>
      <c r="AX6" s="69"/>
      <c r="AY6" s="69"/>
      <c r="AZ6" s="69"/>
      <c r="BA6" s="69"/>
      <c r="BB6" s="69"/>
      <c r="BC6" s="69"/>
      <c r="BD6" s="69"/>
      <c r="BE6" s="69"/>
      <c r="BF6" s="69"/>
      <c r="BG6" s="69"/>
      <c r="BH6" s="69"/>
      <c r="BI6" s="69"/>
      <c r="BJ6" s="69"/>
      <c r="BK6" s="69"/>
      <c r="BL6" s="69"/>
      <c r="BM6" s="69"/>
      <c r="BN6" s="69"/>
      <c r="BO6" s="69"/>
      <c r="BP6" s="69"/>
      <c r="BQ6" s="69"/>
      <c r="BR6" s="69"/>
      <c r="BS6" s="69"/>
      <c r="BT6" s="69"/>
      <c r="BU6" s="69"/>
      <c r="BV6" s="69"/>
      <c r="BW6" s="69"/>
      <c r="BX6" s="69"/>
      <c r="BY6" s="69"/>
      <c r="BZ6" s="69"/>
      <c r="CA6" s="69"/>
      <c r="CB6" s="69"/>
    </row>
    <row r="7" spans="1:99" ht="15" customHeight="1">
      <c r="A7" s="69"/>
      <c r="B7" s="476"/>
      <c r="C7" s="476"/>
      <c r="D7" s="477"/>
      <c r="E7" s="517"/>
      <c r="F7" s="518"/>
      <c r="G7" s="518"/>
      <c r="H7" s="518"/>
      <c r="I7" s="519"/>
      <c r="J7" s="527"/>
      <c r="K7" s="523"/>
      <c r="L7" s="523"/>
      <c r="M7" s="523"/>
      <c r="N7" s="523"/>
      <c r="O7" s="524"/>
      <c r="P7" s="527"/>
      <c r="Q7" s="523"/>
      <c r="R7" s="523"/>
      <c r="S7" s="523"/>
      <c r="T7" s="523"/>
      <c r="U7" s="524"/>
      <c r="V7" s="527"/>
      <c r="W7" s="523"/>
      <c r="X7" s="523"/>
      <c r="Y7" s="523"/>
      <c r="Z7" s="523"/>
      <c r="AA7" s="524"/>
      <c r="AB7" s="527"/>
      <c r="AC7" s="523"/>
      <c r="AD7" s="523"/>
      <c r="AE7" s="523"/>
      <c r="AF7" s="523"/>
      <c r="AG7" s="524"/>
      <c r="AH7" s="534"/>
      <c r="AI7" s="535"/>
      <c r="AJ7" s="535"/>
      <c r="AK7" s="535"/>
      <c r="AL7" s="535"/>
      <c r="AM7" s="536"/>
      <c r="AN7" s="69"/>
      <c r="AO7" s="481"/>
      <c r="AP7" s="482"/>
      <c r="AQ7" s="482"/>
      <c r="AR7" s="482"/>
      <c r="AS7" s="482"/>
      <c r="AT7" s="483"/>
      <c r="AU7" s="69"/>
      <c r="AV7" s="69"/>
      <c r="AW7" s="69"/>
      <c r="AX7" s="69"/>
      <c r="AY7" s="69"/>
      <c r="AZ7" s="69"/>
      <c r="BA7" s="69"/>
      <c r="BB7" s="69"/>
      <c r="BC7" s="69"/>
      <c r="BD7" s="69"/>
      <c r="BE7" s="69"/>
      <c r="BF7" s="69"/>
      <c r="BG7" s="69"/>
      <c r="BH7" s="69"/>
      <c r="BI7" s="69"/>
      <c r="BJ7" s="69"/>
      <c r="BK7" s="69"/>
      <c r="BL7" s="69"/>
      <c r="BM7" s="69"/>
      <c r="BN7" s="69"/>
      <c r="BO7" s="69"/>
      <c r="BP7" s="69"/>
      <c r="BQ7" s="69"/>
      <c r="BR7" s="69"/>
      <c r="BS7" s="69"/>
      <c r="BT7" s="69"/>
      <c r="BU7" s="69"/>
      <c r="BV7" s="69"/>
      <c r="BW7" s="69"/>
      <c r="BX7" s="69"/>
      <c r="BY7" s="69"/>
      <c r="BZ7" s="69"/>
      <c r="CA7" s="69"/>
      <c r="CB7" s="69"/>
    </row>
    <row r="8" spans="1:99" ht="15" customHeight="1">
      <c r="A8" s="69"/>
      <c r="B8" s="476"/>
      <c r="C8" s="476"/>
      <c r="D8" s="477"/>
      <c r="E8" s="517"/>
      <c r="F8" s="518"/>
      <c r="G8" s="518"/>
      <c r="H8" s="518"/>
      <c r="I8" s="519"/>
      <c r="J8" s="527" t="str">
        <f>IF(AND('Matriz de Riesgos'!$N$30="Muy Alta",'Matriz de Riesgos'!$R$30="Leve"),CONCATENATE("R",'Matriz de Riesgos'!$A$30),"")</f>
        <v/>
      </c>
      <c r="K8" s="523"/>
      <c r="L8" s="523" t="str">
        <f>IF(AND('Matriz de Riesgos'!$N$36="Muy Alta",'Matriz de Riesgos'!$R$36="Leve"),CONCATENATE("R",'Matriz de Riesgos'!$A$36),"")</f>
        <v/>
      </c>
      <c r="M8" s="523"/>
      <c r="N8" s="523" t="str">
        <f>IF(AND('Matriz de Riesgos'!$N$42="Muy Alta",'Matriz de Riesgos'!$R$42="Leve"),CONCATENATE("R",'Matriz de Riesgos'!$A$42),"")</f>
        <v/>
      </c>
      <c r="O8" s="524"/>
      <c r="P8" s="527" t="str">
        <f>IF(AND('Matriz de Riesgos'!$N$30="Muy Alta",'Matriz de Riesgos'!$R$30="Menor"),CONCATENATE("R",'Matriz de Riesgos'!$A$30),"")</f>
        <v/>
      </c>
      <c r="Q8" s="523"/>
      <c r="R8" s="523" t="str">
        <f>IF(AND('Matriz de Riesgos'!$N$36="Muy Alta",'Matriz de Riesgos'!$R$36="Menor"),CONCATENATE("R",'Matriz de Riesgos'!$A$36),"")</f>
        <v/>
      </c>
      <c r="S8" s="523"/>
      <c r="T8" s="523" t="str">
        <f>IF(AND('Matriz de Riesgos'!$N$42="Muy Alta",'Matriz de Riesgos'!$R$42="Menor"),CONCATENATE("R",'Matriz de Riesgos'!$A$42),"")</f>
        <v/>
      </c>
      <c r="U8" s="524"/>
      <c r="V8" s="527" t="str">
        <f>IF(AND('Matriz de Riesgos'!$N$30="Muy Alta",'Matriz de Riesgos'!$R$30="Moderado"),CONCATENATE("R",'Matriz de Riesgos'!$A$30),"")</f>
        <v/>
      </c>
      <c r="W8" s="523"/>
      <c r="X8" s="523" t="str">
        <f>IF(AND('Matriz de Riesgos'!$N$36="Muy Alta",'Matriz de Riesgos'!$R$36="Moderado"),CONCATENATE("R",'Matriz de Riesgos'!$A$36),"")</f>
        <v/>
      </c>
      <c r="Y8" s="523"/>
      <c r="Z8" s="523" t="str">
        <f>IF(AND('Matriz de Riesgos'!$N$42="Muy Alta",'Matriz de Riesgos'!$R$42="Moderado"),CONCATENATE("R",'Matriz de Riesgos'!$A$42),"")</f>
        <v/>
      </c>
      <c r="AA8" s="524"/>
      <c r="AB8" s="527" t="str">
        <f>IF(AND('Matriz de Riesgos'!$N$30="Muy Alta",'Matriz de Riesgos'!$R$30="Mayor"),CONCATENATE("R",'Matriz de Riesgos'!$A$30),"")</f>
        <v/>
      </c>
      <c r="AC8" s="523"/>
      <c r="AD8" s="523" t="str">
        <f>IF(AND('Matriz de Riesgos'!$N$36="Muy Alta",'Matriz de Riesgos'!$R$36="Mayor"),CONCATENATE("R",'Matriz de Riesgos'!$A$36),"")</f>
        <v/>
      </c>
      <c r="AE8" s="523"/>
      <c r="AF8" s="523" t="str">
        <f>IF(AND('Matriz de Riesgos'!$N$42="Muy Alta",'Matriz de Riesgos'!$R$42="Mayor"),CONCATENATE("R",'Matriz de Riesgos'!$A$42),"")</f>
        <v/>
      </c>
      <c r="AG8" s="524"/>
      <c r="AH8" s="534" t="str">
        <f>IF(AND('Matriz de Riesgos'!$N$30="Muy Alta",'Matriz de Riesgos'!$R$30="Catastrófico"),CONCATENATE("R",'Matriz de Riesgos'!$A$30),"")</f>
        <v/>
      </c>
      <c r="AI8" s="535"/>
      <c r="AJ8" s="535" t="str">
        <f>IF(AND('Matriz de Riesgos'!$N$36="Muy Alta",'Matriz de Riesgos'!$R$36="Catastrófico"),CONCATENATE("R",'Matriz de Riesgos'!$A$36),"")</f>
        <v/>
      </c>
      <c r="AK8" s="535"/>
      <c r="AL8" s="535" t="str">
        <f>IF(AND('Matriz de Riesgos'!$N$42="Muy Alta",'Matriz de Riesgos'!$R$42="Catastrófico"),CONCATENATE("R",'Matriz de Riesgos'!$A$42),"")</f>
        <v/>
      </c>
      <c r="AM8" s="536"/>
      <c r="AN8" s="69"/>
      <c r="AO8" s="481"/>
      <c r="AP8" s="482"/>
      <c r="AQ8" s="482"/>
      <c r="AR8" s="482"/>
      <c r="AS8" s="482"/>
      <c r="AT8" s="483"/>
      <c r="AU8" s="69"/>
      <c r="AV8" s="69"/>
      <c r="AW8" s="69"/>
      <c r="AX8" s="69"/>
      <c r="AY8" s="69"/>
      <c r="AZ8" s="69"/>
      <c r="BA8" s="69"/>
      <c r="BB8" s="69"/>
      <c r="BC8" s="69"/>
      <c r="BD8" s="69"/>
      <c r="BE8" s="69"/>
      <c r="BF8" s="69"/>
      <c r="BG8" s="69"/>
      <c r="BH8" s="69"/>
      <c r="BI8" s="69"/>
      <c r="BJ8" s="69"/>
      <c r="BK8" s="69"/>
      <c r="BL8" s="69"/>
      <c r="BM8" s="69"/>
      <c r="BN8" s="69"/>
      <c r="BO8" s="69"/>
      <c r="BP8" s="69"/>
      <c r="BQ8" s="69"/>
      <c r="BR8" s="69"/>
      <c r="BS8" s="69"/>
      <c r="BT8" s="69"/>
      <c r="BU8" s="69"/>
      <c r="BV8" s="69"/>
      <c r="BW8" s="69"/>
      <c r="BX8" s="69"/>
      <c r="BY8" s="69"/>
      <c r="BZ8" s="69"/>
      <c r="CA8" s="69"/>
      <c r="CB8" s="69"/>
    </row>
    <row r="9" spans="1:99" ht="15" customHeight="1">
      <c r="A9" s="69"/>
      <c r="B9" s="476"/>
      <c r="C9" s="476"/>
      <c r="D9" s="477"/>
      <c r="E9" s="517"/>
      <c r="F9" s="518"/>
      <c r="G9" s="518"/>
      <c r="H9" s="518"/>
      <c r="I9" s="519"/>
      <c r="J9" s="527"/>
      <c r="K9" s="523"/>
      <c r="L9" s="523"/>
      <c r="M9" s="523"/>
      <c r="N9" s="523"/>
      <c r="O9" s="524"/>
      <c r="P9" s="527"/>
      <c r="Q9" s="523"/>
      <c r="R9" s="523"/>
      <c r="S9" s="523"/>
      <c r="T9" s="523"/>
      <c r="U9" s="524"/>
      <c r="V9" s="527"/>
      <c r="W9" s="523"/>
      <c r="X9" s="523"/>
      <c r="Y9" s="523"/>
      <c r="Z9" s="523"/>
      <c r="AA9" s="524"/>
      <c r="AB9" s="527"/>
      <c r="AC9" s="523"/>
      <c r="AD9" s="523"/>
      <c r="AE9" s="523"/>
      <c r="AF9" s="523"/>
      <c r="AG9" s="524"/>
      <c r="AH9" s="534"/>
      <c r="AI9" s="535"/>
      <c r="AJ9" s="535"/>
      <c r="AK9" s="535"/>
      <c r="AL9" s="535"/>
      <c r="AM9" s="536"/>
      <c r="AN9" s="69"/>
      <c r="AO9" s="481"/>
      <c r="AP9" s="482"/>
      <c r="AQ9" s="482"/>
      <c r="AR9" s="482"/>
      <c r="AS9" s="482"/>
      <c r="AT9" s="483"/>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row>
    <row r="10" spans="1:99" ht="15" customHeight="1">
      <c r="A10" s="69"/>
      <c r="B10" s="476"/>
      <c r="C10" s="476"/>
      <c r="D10" s="477"/>
      <c r="E10" s="517"/>
      <c r="F10" s="518"/>
      <c r="G10" s="518"/>
      <c r="H10" s="518"/>
      <c r="I10" s="519"/>
      <c r="J10" s="527" t="str">
        <f>IF(AND('Matriz de Riesgos'!$N$48="Muy Alta",'Matriz de Riesgos'!$R$48="Leve"),CONCATENATE("R",'Matriz de Riesgos'!$A$48),"")</f>
        <v/>
      </c>
      <c r="K10" s="523"/>
      <c r="L10" s="523" t="str">
        <f>IF(AND('Matriz de Riesgos'!$N$54="Muy Alta",'Matriz de Riesgos'!$R$54="Leve"),CONCATENATE("R",'Matriz de Riesgos'!$A$54),"")</f>
        <v/>
      </c>
      <c r="M10" s="523"/>
      <c r="N10" s="523" t="e">
        <f>IF(AND('Matriz de Riesgos'!#REF!="Muy Alta",'Matriz de Riesgos'!#REF!="Leve"),CONCATENATE("R",'Matriz de Riesgos'!#REF!),"")</f>
        <v>#REF!</v>
      </c>
      <c r="O10" s="524"/>
      <c r="P10" s="527" t="str">
        <f>IF(AND('Matriz de Riesgos'!$N$48="Muy Alta",'Matriz de Riesgos'!$R$48="Menor"),CONCATENATE("R",'Matriz de Riesgos'!$A$48),"")</f>
        <v/>
      </c>
      <c r="Q10" s="523"/>
      <c r="R10" s="523" t="str">
        <f>IF(AND('Matriz de Riesgos'!$N$54="Muy Alta",'Matriz de Riesgos'!$R$54="Menor"),CONCATENATE("R",'Matriz de Riesgos'!$A$54),"")</f>
        <v/>
      </c>
      <c r="S10" s="523"/>
      <c r="T10" s="523" t="e">
        <f>IF(AND('Matriz de Riesgos'!#REF!="Muy Alta",'Matriz de Riesgos'!#REF!="Menor"),CONCATENATE("R",'Matriz de Riesgos'!#REF!),"")</f>
        <v>#REF!</v>
      </c>
      <c r="U10" s="524"/>
      <c r="V10" s="527" t="str">
        <f>IF(AND('Matriz de Riesgos'!$N$48="Muy Alta",'Matriz de Riesgos'!$R$48="Moderado"),CONCATENATE("R",'Matriz de Riesgos'!$A$48),"")</f>
        <v/>
      </c>
      <c r="W10" s="523"/>
      <c r="X10" s="523" t="str">
        <f>IF(AND('Matriz de Riesgos'!$N$54="Muy Alta",'Matriz de Riesgos'!$R$54="Moderado"),CONCATENATE("R",'Matriz de Riesgos'!$A$54),"")</f>
        <v/>
      </c>
      <c r="Y10" s="523"/>
      <c r="Z10" s="523" t="e">
        <f>IF(AND('Matriz de Riesgos'!#REF!="Muy Alta",'Matriz de Riesgos'!#REF!="Moderado"),CONCATENATE("R",'Matriz de Riesgos'!#REF!),"")</f>
        <v>#REF!</v>
      </c>
      <c r="AA10" s="524"/>
      <c r="AB10" s="527" t="str">
        <f>IF(AND('Matriz de Riesgos'!$N$48="Muy Alta",'Matriz de Riesgos'!$R$48="Mayor"),CONCATENATE("R",'Matriz de Riesgos'!$A$48),"")</f>
        <v/>
      </c>
      <c r="AC10" s="523"/>
      <c r="AD10" s="523" t="str">
        <f>IF(AND('Matriz de Riesgos'!$N$54="Muy Alta",'Matriz de Riesgos'!$R$54="Mayor"),CONCATENATE("R",'Matriz de Riesgos'!$A$54),"")</f>
        <v/>
      </c>
      <c r="AE10" s="523"/>
      <c r="AF10" s="523" t="e">
        <f>IF(AND('Matriz de Riesgos'!#REF!="Muy Alta",'Matriz de Riesgos'!#REF!="Mayor"),CONCATENATE("R",'Matriz de Riesgos'!#REF!),"")</f>
        <v>#REF!</v>
      </c>
      <c r="AG10" s="524"/>
      <c r="AH10" s="534" t="str">
        <f>IF(AND('Matriz de Riesgos'!$N$48="Muy Alta",'Matriz de Riesgos'!$R$48="Catastrófico"),CONCATENATE("R",'Matriz de Riesgos'!$A$48),"")</f>
        <v/>
      </c>
      <c r="AI10" s="535"/>
      <c r="AJ10" s="535" t="str">
        <f>IF(AND('Matriz de Riesgos'!$N$54="Muy Alta",'Matriz de Riesgos'!$R$54="Catastrófico"),CONCATENATE("R",'Matriz de Riesgos'!$A$54),"")</f>
        <v/>
      </c>
      <c r="AK10" s="535"/>
      <c r="AL10" s="535" t="e">
        <f>IF(AND('Matriz de Riesgos'!#REF!="Muy Alta",'Matriz de Riesgos'!#REF!="Catastrófico"),CONCATENATE("R",'Matriz de Riesgos'!#REF!),"")</f>
        <v>#REF!</v>
      </c>
      <c r="AM10" s="536"/>
      <c r="AN10" s="69"/>
      <c r="AO10" s="481"/>
      <c r="AP10" s="482"/>
      <c r="AQ10" s="482"/>
      <c r="AR10" s="482"/>
      <c r="AS10" s="482"/>
      <c r="AT10" s="483"/>
      <c r="AU10" s="69"/>
      <c r="AV10" s="69"/>
      <c r="AW10" s="69"/>
      <c r="AX10" s="69"/>
      <c r="AY10" s="69"/>
      <c r="AZ10" s="69"/>
      <c r="BA10" s="69"/>
      <c r="BB10" s="69"/>
      <c r="BC10" s="69"/>
      <c r="BD10" s="69"/>
      <c r="BE10" s="69"/>
      <c r="BF10" s="69"/>
      <c r="BG10" s="69"/>
      <c r="BH10" s="69"/>
      <c r="BI10" s="69"/>
      <c r="BJ10" s="69"/>
      <c r="BK10" s="69"/>
      <c r="BL10" s="69"/>
      <c r="BM10" s="69"/>
      <c r="BN10" s="69"/>
      <c r="BO10" s="69"/>
      <c r="BP10" s="69"/>
      <c r="BQ10" s="69"/>
      <c r="BR10" s="69"/>
      <c r="BS10" s="69"/>
      <c r="BT10" s="69"/>
      <c r="BU10" s="69"/>
      <c r="BV10" s="69"/>
      <c r="BW10" s="69"/>
      <c r="BX10" s="69"/>
      <c r="BY10" s="69"/>
      <c r="BZ10" s="69"/>
      <c r="CA10" s="69"/>
      <c r="CB10" s="69"/>
    </row>
    <row r="11" spans="1:99" ht="15" customHeight="1">
      <c r="A11" s="69"/>
      <c r="B11" s="476"/>
      <c r="C11" s="476"/>
      <c r="D11" s="477"/>
      <c r="E11" s="517"/>
      <c r="F11" s="518"/>
      <c r="G11" s="518"/>
      <c r="H11" s="518"/>
      <c r="I11" s="519"/>
      <c r="J11" s="527"/>
      <c r="K11" s="523"/>
      <c r="L11" s="523"/>
      <c r="M11" s="523"/>
      <c r="N11" s="523"/>
      <c r="O11" s="524"/>
      <c r="P11" s="527"/>
      <c r="Q11" s="523"/>
      <c r="R11" s="523"/>
      <c r="S11" s="523"/>
      <c r="T11" s="523"/>
      <c r="U11" s="524"/>
      <c r="V11" s="527"/>
      <c r="W11" s="523"/>
      <c r="X11" s="523"/>
      <c r="Y11" s="523"/>
      <c r="Z11" s="523"/>
      <c r="AA11" s="524"/>
      <c r="AB11" s="527"/>
      <c r="AC11" s="523"/>
      <c r="AD11" s="523"/>
      <c r="AE11" s="523"/>
      <c r="AF11" s="523"/>
      <c r="AG11" s="524"/>
      <c r="AH11" s="534"/>
      <c r="AI11" s="535"/>
      <c r="AJ11" s="535"/>
      <c r="AK11" s="535"/>
      <c r="AL11" s="535"/>
      <c r="AM11" s="536"/>
      <c r="AN11" s="69"/>
      <c r="AO11" s="481"/>
      <c r="AP11" s="482"/>
      <c r="AQ11" s="482"/>
      <c r="AR11" s="482"/>
      <c r="AS11" s="482"/>
      <c r="AT11" s="483"/>
      <c r="AU11" s="69"/>
      <c r="AV11" s="69"/>
      <c r="AW11" s="69"/>
      <c r="AX11" s="69"/>
      <c r="AY11" s="69"/>
      <c r="AZ11" s="69"/>
      <c r="BA11" s="69"/>
      <c r="BB11" s="69"/>
      <c r="BC11" s="69"/>
      <c r="BD11" s="69"/>
      <c r="BE11" s="69"/>
      <c r="BF11" s="69"/>
      <c r="BG11" s="69"/>
      <c r="BH11" s="69"/>
      <c r="BI11" s="69"/>
      <c r="BJ11" s="69"/>
      <c r="BK11" s="69"/>
      <c r="BL11" s="69"/>
      <c r="BM11" s="69"/>
      <c r="BN11" s="69"/>
      <c r="BO11" s="69"/>
      <c r="BP11" s="69"/>
      <c r="BQ11" s="69"/>
      <c r="BR11" s="69"/>
      <c r="BS11" s="69"/>
      <c r="BT11" s="69"/>
      <c r="BU11" s="69"/>
      <c r="BV11" s="69"/>
      <c r="BW11" s="69"/>
      <c r="BX11" s="69"/>
      <c r="BY11" s="69"/>
      <c r="BZ11" s="69"/>
      <c r="CA11" s="69"/>
      <c r="CB11" s="69"/>
    </row>
    <row r="12" spans="1:99" ht="15" customHeight="1">
      <c r="A12" s="69"/>
      <c r="B12" s="476"/>
      <c r="C12" s="476"/>
      <c r="D12" s="477"/>
      <c r="E12" s="517"/>
      <c r="F12" s="518"/>
      <c r="G12" s="518"/>
      <c r="H12" s="518"/>
      <c r="I12" s="519"/>
      <c r="J12" s="527" t="e">
        <f>IF(AND('Matriz de Riesgos'!#REF!="Muy Alta",'Matriz de Riesgos'!#REF!="Leve"),CONCATENATE("R",'Matriz de Riesgos'!#REF!),"")</f>
        <v>#REF!</v>
      </c>
      <c r="K12" s="523"/>
      <c r="L12" s="523" t="e">
        <f>IF(AND('Matriz de Riesgos'!#REF!="Muy Alta",'Matriz de Riesgos'!#REF!="Leve"),CONCATENATE("R",'Matriz de Riesgos'!#REF!),"")</f>
        <v>#REF!</v>
      </c>
      <c r="M12" s="523"/>
      <c r="N12" s="523" t="e">
        <f>IF(AND('Matriz de Riesgos'!#REF!="Muy Alta",'Matriz de Riesgos'!#REF!="Leve"),CONCATENATE("R",'Matriz de Riesgos'!$A$65),"")</f>
        <v>#REF!</v>
      </c>
      <c r="O12" s="524"/>
      <c r="P12" s="527" t="e">
        <f>IF(AND('Matriz de Riesgos'!#REF!="Muy Alta",'Matriz de Riesgos'!#REF!="Menor"),CONCATENATE("R",'Matriz de Riesgos'!#REF!),"")</f>
        <v>#REF!</v>
      </c>
      <c r="Q12" s="523"/>
      <c r="R12" s="523" t="e">
        <f>IF(AND('Matriz de Riesgos'!#REF!="Muy Alta",'Matriz de Riesgos'!#REF!="Menor"),CONCATENATE("R",'Matriz de Riesgos'!#REF!),"")</f>
        <v>#REF!</v>
      </c>
      <c r="S12" s="523"/>
      <c r="T12" s="523" t="e">
        <f>IF(AND('Matriz de Riesgos'!#REF!="Muy Alta",'Matriz de Riesgos'!#REF!="Menor"),CONCATENATE("R",'Matriz de Riesgos'!$A$65),"")</f>
        <v>#REF!</v>
      </c>
      <c r="U12" s="524"/>
      <c r="V12" s="527" t="e">
        <f>IF(AND('Matriz de Riesgos'!#REF!="Muy Alta",'Matriz de Riesgos'!#REF!="Moderado"),CONCATENATE("R",'Matriz de Riesgos'!#REF!),"")</f>
        <v>#REF!</v>
      </c>
      <c r="W12" s="523"/>
      <c r="X12" s="523" t="e">
        <f>IF(AND('Matriz de Riesgos'!#REF!="Muy Alta",'Matriz de Riesgos'!#REF!="Moderado"),CONCATENATE("R",'Matriz de Riesgos'!#REF!),"")</f>
        <v>#REF!</v>
      </c>
      <c r="Y12" s="523"/>
      <c r="Z12" s="523" t="e">
        <f>IF(AND('Matriz de Riesgos'!#REF!="Muy Alta",'Matriz de Riesgos'!#REF!="Moderado"),CONCATENATE("R",'Matriz de Riesgos'!$A$65),"")</f>
        <v>#REF!</v>
      </c>
      <c r="AA12" s="524"/>
      <c r="AB12" s="527" t="e">
        <f>IF(AND('Matriz de Riesgos'!#REF!="Muy Alta",'Matriz de Riesgos'!#REF!="Mayor"),CONCATENATE("R",'Matriz de Riesgos'!#REF!),"")</f>
        <v>#REF!</v>
      </c>
      <c r="AC12" s="523"/>
      <c r="AD12" s="523" t="e">
        <f>IF(AND('Matriz de Riesgos'!#REF!="Muy Alta",'Matriz de Riesgos'!#REF!="Mayor"),CONCATENATE("R",'Matriz de Riesgos'!#REF!),"")</f>
        <v>#REF!</v>
      </c>
      <c r="AE12" s="523"/>
      <c r="AF12" s="523" t="e">
        <f>IF(AND('Matriz de Riesgos'!#REF!="Muy Alta",'Matriz de Riesgos'!#REF!="Mayor"),CONCATENATE("R",'Matriz de Riesgos'!$A$65),"")</f>
        <v>#REF!</v>
      </c>
      <c r="AG12" s="524"/>
      <c r="AH12" s="534" t="e">
        <f>IF(AND('Matriz de Riesgos'!#REF!="Muy Alta",'Matriz de Riesgos'!#REF!="Catastrófico"),CONCATENATE("R",'Matriz de Riesgos'!#REF!),"")</f>
        <v>#REF!</v>
      </c>
      <c r="AI12" s="535"/>
      <c r="AJ12" s="535" t="e">
        <f>IF(AND('Matriz de Riesgos'!#REF!="Muy Alta",'Matriz de Riesgos'!#REF!="Catastrófico"),CONCATENATE("R",'Matriz de Riesgos'!#REF!),"")</f>
        <v>#REF!</v>
      </c>
      <c r="AK12" s="535"/>
      <c r="AL12" s="535" t="e">
        <f>IF(AND('Matriz de Riesgos'!#REF!="Muy Alta",'Matriz de Riesgos'!#REF!="Catastrófico"),CONCATENATE("R",'Matriz de Riesgos'!$A$65),"")</f>
        <v>#REF!</v>
      </c>
      <c r="AM12" s="536"/>
      <c r="AN12" s="69"/>
      <c r="AO12" s="481"/>
      <c r="AP12" s="482"/>
      <c r="AQ12" s="482"/>
      <c r="AR12" s="482"/>
      <c r="AS12" s="482"/>
      <c r="AT12" s="483"/>
      <c r="AU12" s="69"/>
      <c r="AV12" s="69"/>
      <c r="AW12" s="69"/>
      <c r="AX12" s="69"/>
      <c r="AY12" s="69"/>
      <c r="AZ12" s="69"/>
      <c r="BA12" s="69"/>
      <c r="BB12" s="69"/>
      <c r="BC12" s="69"/>
      <c r="BD12" s="69"/>
      <c r="BE12" s="69"/>
      <c r="BF12" s="69"/>
      <c r="BG12" s="69"/>
      <c r="BH12" s="69"/>
      <c r="BI12" s="69"/>
      <c r="BJ12" s="69"/>
      <c r="BK12" s="69"/>
      <c r="BL12" s="69"/>
      <c r="BM12" s="69"/>
      <c r="BN12" s="69"/>
      <c r="BO12" s="69"/>
      <c r="BP12" s="69"/>
      <c r="BQ12" s="69"/>
      <c r="BR12" s="69"/>
      <c r="BS12" s="69"/>
      <c r="BT12" s="69"/>
      <c r="BU12" s="69"/>
      <c r="BV12" s="69"/>
      <c r="BW12" s="69"/>
      <c r="BX12" s="69"/>
      <c r="BY12" s="69"/>
      <c r="BZ12" s="69"/>
      <c r="CA12" s="69"/>
      <c r="CB12" s="69"/>
    </row>
    <row r="13" spans="1:99" ht="15.75" customHeight="1" thickBot="1">
      <c r="A13" s="69"/>
      <c r="B13" s="476"/>
      <c r="C13" s="476"/>
      <c r="D13" s="477"/>
      <c r="E13" s="520"/>
      <c r="F13" s="521"/>
      <c r="G13" s="521"/>
      <c r="H13" s="521"/>
      <c r="I13" s="522"/>
      <c r="J13" s="527"/>
      <c r="K13" s="523"/>
      <c r="L13" s="523"/>
      <c r="M13" s="523"/>
      <c r="N13" s="523"/>
      <c r="O13" s="524"/>
      <c r="P13" s="527"/>
      <c r="Q13" s="523"/>
      <c r="R13" s="523"/>
      <c r="S13" s="523"/>
      <c r="T13" s="523"/>
      <c r="U13" s="524"/>
      <c r="V13" s="527"/>
      <c r="W13" s="523"/>
      <c r="X13" s="523"/>
      <c r="Y13" s="523"/>
      <c r="Z13" s="523"/>
      <c r="AA13" s="524"/>
      <c r="AB13" s="527"/>
      <c r="AC13" s="523"/>
      <c r="AD13" s="523"/>
      <c r="AE13" s="523"/>
      <c r="AF13" s="523"/>
      <c r="AG13" s="524"/>
      <c r="AH13" s="537"/>
      <c r="AI13" s="538"/>
      <c r="AJ13" s="538"/>
      <c r="AK13" s="538"/>
      <c r="AL13" s="538"/>
      <c r="AM13" s="539"/>
      <c r="AN13" s="69"/>
      <c r="AO13" s="484"/>
      <c r="AP13" s="485"/>
      <c r="AQ13" s="485"/>
      <c r="AR13" s="485"/>
      <c r="AS13" s="485"/>
      <c r="AT13" s="486"/>
      <c r="AU13" s="69"/>
      <c r="AV13" s="69"/>
      <c r="AW13" s="69"/>
      <c r="AX13" s="69"/>
      <c r="AY13" s="69"/>
      <c r="AZ13" s="69"/>
      <c r="BA13" s="69"/>
      <c r="BB13" s="69"/>
      <c r="BC13" s="69"/>
      <c r="BD13" s="69"/>
      <c r="BE13" s="69"/>
      <c r="BF13" s="69"/>
      <c r="BG13" s="69"/>
      <c r="BH13" s="69"/>
      <c r="BI13" s="69"/>
      <c r="BJ13" s="69"/>
      <c r="BK13" s="69"/>
      <c r="BL13" s="69"/>
      <c r="BM13" s="69"/>
      <c r="BN13" s="69"/>
      <c r="BO13" s="69"/>
      <c r="BP13" s="69"/>
      <c r="BQ13" s="69"/>
      <c r="BR13" s="69"/>
      <c r="BS13" s="69"/>
      <c r="BT13" s="69"/>
      <c r="BU13" s="69"/>
      <c r="BV13" s="69"/>
      <c r="BW13" s="69"/>
      <c r="BX13" s="69"/>
      <c r="BY13" s="69"/>
      <c r="BZ13" s="69"/>
      <c r="CA13" s="69"/>
      <c r="CB13" s="69"/>
    </row>
    <row r="14" spans="1:99" ht="15" customHeight="1">
      <c r="A14" s="69"/>
      <c r="B14" s="476"/>
      <c r="C14" s="476"/>
      <c r="D14" s="477"/>
      <c r="E14" s="514" t="s">
        <v>934</v>
      </c>
      <c r="F14" s="515"/>
      <c r="G14" s="515"/>
      <c r="H14" s="515"/>
      <c r="I14" s="515"/>
      <c r="J14" s="549" t="str">
        <f>IF(AND('Matriz de Riesgos'!$N$12="Alta",'Matriz de Riesgos'!$R$12="Leve"),CONCATENATE("R",'Matriz de Riesgos'!$A$12),"")</f>
        <v/>
      </c>
      <c r="K14" s="550"/>
      <c r="L14" s="550" t="str">
        <f>IF(AND('Matriz de Riesgos'!$N$18="Alta",'Matriz de Riesgos'!$R$18="Leve"),CONCATENATE("R",'Matriz de Riesgos'!$A$18),"")</f>
        <v/>
      </c>
      <c r="M14" s="550"/>
      <c r="N14" s="550" t="str">
        <f>IF(AND('Matriz de Riesgos'!$N$24="Alta",'Matriz de Riesgos'!$R$24="Leve"),CONCATENATE("R",'Matriz de Riesgos'!$A$24),"")</f>
        <v/>
      </c>
      <c r="O14" s="551"/>
      <c r="P14" s="549" t="str">
        <f>IF(AND('Matriz de Riesgos'!$N$12="Alta",'Matriz de Riesgos'!$R$12="Menor"),CONCATENATE("R",'Matriz de Riesgos'!$A$12),"")</f>
        <v/>
      </c>
      <c r="Q14" s="550"/>
      <c r="R14" s="550" t="str">
        <f>IF(AND('Matriz de Riesgos'!$N$18="Alta",'Matriz de Riesgos'!$R$18="Menor"),CONCATENATE("R",'Matriz de Riesgos'!$A$18),"")</f>
        <v/>
      </c>
      <c r="S14" s="550"/>
      <c r="T14" s="550" t="str">
        <f>IF(AND('Matriz de Riesgos'!$N$24="Alta",'Matriz de Riesgos'!$R$24="Menor"),CONCATENATE("R",'Matriz de Riesgos'!$A$24),"")</f>
        <v/>
      </c>
      <c r="U14" s="551"/>
      <c r="V14" s="525" t="str">
        <f>IF(AND('Matriz de Riesgos'!$N$12="Alta",'Matriz de Riesgos'!$R$12="Moderado"),CONCATENATE("R",'Matriz de Riesgos'!$A$12),"")</f>
        <v/>
      </c>
      <c r="W14" s="526"/>
      <c r="X14" s="526" t="str">
        <f>IF(AND('Matriz de Riesgos'!$N$18="Alta",'Matriz de Riesgos'!$R$18="Moderado"),CONCATENATE("R",'Matriz de Riesgos'!$A$18),"")</f>
        <v/>
      </c>
      <c r="Y14" s="526"/>
      <c r="Z14" s="526" t="str">
        <f>IF(AND('Matriz de Riesgos'!$N$24="Alta",'Matriz de Riesgos'!$R$24="Moderado"),CONCATENATE("R",'Matriz de Riesgos'!$A$24),"")</f>
        <v/>
      </c>
      <c r="AA14" s="528"/>
      <c r="AB14" s="525" t="str">
        <f>IF(AND('Matriz de Riesgos'!$N$12="Alta",'Matriz de Riesgos'!$R$12="Mayor"),CONCATENATE("R",'Matriz de Riesgos'!$A$12),"")</f>
        <v/>
      </c>
      <c r="AC14" s="526"/>
      <c r="AD14" s="526" t="str">
        <f>IF(AND('Matriz de Riesgos'!$N$18="Alta",'Matriz de Riesgos'!$R$18="Mayor"),CONCATENATE("R",'Matriz de Riesgos'!$A$18),"")</f>
        <v/>
      </c>
      <c r="AE14" s="526"/>
      <c r="AF14" s="526" t="str">
        <f>IF(AND('Matriz de Riesgos'!$N$24="Alta",'Matriz de Riesgos'!$R$24="Mayor"),CONCATENATE("R",'Matriz de Riesgos'!$A$24),"")</f>
        <v/>
      </c>
      <c r="AG14" s="528"/>
      <c r="AH14" s="540" t="str">
        <f>IF(AND('Matriz de Riesgos'!$N$12="Alta",'Matriz de Riesgos'!$R$12="Catastrófico"),CONCATENATE("R",'Matriz de Riesgos'!$A$12),"")</f>
        <v/>
      </c>
      <c r="AI14" s="541"/>
      <c r="AJ14" s="541" t="str">
        <f>IF(AND('Matriz de Riesgos'!$N$18="Alta",'Matriz de Riesgos'!$R$18="Catastrófico"),CONCATENATE("R",'Matriz de Riesgos'!$A$18),"")</f>
        <v/>
      </c>
      <c r="AK14" s="541"/>
      <c r="AL14" s="541" t="str">
        <f>IF(AND('Matriz de Riesgos'!$N$24="Alta",'Matriz de Riesgos'!$R$24="Catastrófico"),CONCATENATE("R",'Matriz de Riesgos'!$A$24),"")</f>
        <v/>
      </c>
      <c r="AM14" s="542"/>
      <c r="AN14" s="69"/>
      <c r="AO14" s="487" t="s">
        <v>68</v>
      </c>
      <c r="AP14" s="488"/>
      <c r="AQ14" s="488"/>
      <c r="AR14" s="488"/>
      <c r="AS14" s="488"/>
      <c r="AT14" s="489"/>
      <c r="AU14" s="69"/>
      <c r="AV14" s="69"/>
      <c r="AW14" s="69"/>
      <c r="AX14" s="69"/>
      <c r="AY14" s="69"/>
      <c r="AZ14" s="69"/>
      <c r="BA14" s="69"/>
      <c r="BB14" s="69"/>
      <c r="BC14" s="69"/>
      <c r="BD14" s="69"/>
      <c r="BE14" s="69"/>
      <c r="BF14" s="69"/>
      <c r="BG14" s="69"/>
      <c r="BH14" s="69"/>
      <c r="BI14" s="69"/>
      <c r="BJ14" s="69"/>
      <c r="BK14" s="69"/>
      <c r="BL14" s="69"/>
      <c r="BM14" s="69"/>
      <c r="BN14" s="69"/>
      <c r="BO14" s="69"/>
      <c r="BP14" s="69"/>
      <c r="BQ14" s="69"/>
      <c r="BR14" s="69"/>
      <c r="BS14" s="69"/>
      <c r="BT14" s="69"/>
      <c r="BU14" s="69"/>
      <c r="BV14" s="69"/>
      <c r="BW14" s="69"/>
      <c r="BX14" s="69"/>
      <c r="BY14" s="69"/>
      <c r="BZ14" s="69"/>
      <c r="CA14" s="69"/>
      <c r="CB14" s="69"/>
    </row>
    <row r="15" spans="1:99" ht="15" customHeight="1">
      <c r="A15" s="69"/>
      <c r="B15" s="476"/>
      <c r="C15" s="476"/>
      <c r="D15" s="477"/>
      <c r="E15" s="517"/>
      <c r="F15" s="518"/>
      <c r="G15" s="518"/>
      <c r="H15" s="518"/>
      <c r="I15" s="518"/>
      <c r="J15" s="543"/>
      <c r="K15" s="544"/>
      <c r="L15" s="544"/>
      <c r="M15" s="544"/>
      <c r="N15" s="544"/>
      <c r="O15" s="545"/>
      <c r="P15" s="543"/>
      <c r="Q15" s="544"/>
      <c r="R15" s="544"/>
      <c r="S15" s="544"/>
      <c r="T15" s="544"/>
      <c r="U15" s="545"/>
      <c r="V15" s="527"/>
      <c r="W15" s="523"/>
      <c r="X15" s="523"/>
      <c r="Y15" s="523"/>
      <c r="Z15" s="523"/>
      <c r="AA15" s="524"/>
      <c r="AB15" s="527"/>
      <c r="AC15" s="523"/>
      <c r="AD15" s="523"/>
      <c r="AE15" s="523"/>
      <c r="AF15" s="523"/>
      <c r="AG15" s="524"/>
      <c r="AH15" s="534"/>
      <c r="AI15" s="535"/>
      <c r="AJ15" s="535"/>
      <c r="AK15" s="535"/>
      <c r="AL15" s="535"/>
      <c r="AM15" s="536"/>
      <c r="AN15" s="69"/>
      <c r="AO15" s="490"/>
      <c r="AP15" s="491"/>
      <c r="AQ15" s="491"/>
      <c r="AR15" s="491"/>
      <c r="AS15" s="491"/>
      <c r="AT15" s="492"/>
      <c r="AU15" s="69"/>
      <c r="AV15" s="69"/>
      <c r="AW15" s="69"/>
      <c r="AX15" s="69"/>
      <c r="AY15" s="69"/>
      <c r="AZ15" s="69"/>
      <c r="BA15" s="69"/>
      <c r="BB15" s="69"/>
      <c r="BC15" s="69"/>
      <c r="BD15" s="69"/>
      <c r="BE15" s="69"/>
      <c r="BF15" s="69"/>
      <c r="BG15" s="69"/>
      <c r="BH15" s="69"/>
      <c r="BI15" s="69"/>
      <c r="BJ15" s="69"/>
      <c r="BK15" s="69"/>
      <c r="BL15" s="69"/>
      <c r="BM15" s="69"/>
      <c r="BN15" s="69"/>
      <c r="BO15" s="69"/>
      <c r="BP15" s="69"/>
      <c r="BQ15" s="69"/>
      <c r="BR15" s="69"/>
      <c r="BS15" s="69"/>
      <c r="BT15" s="69"/>
      <c r="BU15" s="69"/>
      <c r="BV15" s="69"/>
      <c r="BW15" s="69"/>
      <c r="BX15" s="69"/>
      <c r="BY15" s="69"/>
      <c r="BZ15" s="69"/>
      <c r="CA15" s="69"/>
      <c r="CB15" s="69"/>
    </row>
    <row r="16" spans="1:99" ht="15" customHeight="1">
      <c r="A16" s="69"/>
      <c r="B16" s="476"/>
      <c r="C16" s="476"/>
      <c r="D16" s="477"/>
      <c r="E16" s="517"/>
      <c r="F16" s="518"/>
      <c r="G16" s="518"/>
      <c r="H16" s="518"/>
      <c r="I16" s="518"/>
      <c r="J16" s="543" t="str">
        <f>IF(AND('Matriz de Riesgos'!$N$30="Alta",'Matriz de Riesgos'!$R$30="Leve"),CONCATENATE("R",'Matriz de Riesgos'!$A$30),"")</f>
        <v/>
      </c>
      <c r="K16" s="544"/>
      <c r="L16" s="544" t="str">
        <f>IF(AND('Matriz de Riesgos'!$N$36="Alta",'Matriz de Riesgos'!$R$36="Leve"),CONCATENATE("R",'Matriz de Riesgos'!$A$36),"")</f>
        <v/>
      </c>
      <c r="M16" s="544"/>
      <c r="N16" s="544" t="str">
        <f>IF(AND('Matriz de Riesgos'!$N$42="Alta",'Matriz de Riesgos'!$R$42="Leve"),CONCATENATE("R",'Matriz de Riesgos'!$A$42),"")</f>
        <v/>
      </c>
      <c r="O16" s="545"/>
      <c r="P16" s="543" t="str">
        <f>IF(AND('Matriz de Riesgos'!$N$30="Alta",'Matriz de Riesgos'!$R$30="Menor"),CONCATENATE("R",'Matriz de Riesgos'!$A$30),"")</f>
        <v/>
      </c>
      <c r="Q16" s="544"/>
      <c r="R16" s="544" t="str">
        <f>IF(AND('Matriz de Riesgos'!$N$36="Alta",'Matriz de Riesgos'!$R$36="Menor"),CONCATENATE("R",'Matriz de Riesgos'!$A$36),"")</f>
        <v/>
      </c>
      <c r="S16" s="544"/>
      <c r="T16" s="544" t="str">
        <f>IF(AND('Matriz de Riesgos'!$N$42="Alta",'Matriz de Riesgos'!$R$42="Menor"),CONCATENATE("R",'Matriz de Riesgos'!$A$42),"")</f>
        <v/>
      </c>
      <c r="U16" s="545"/>
      <c r="V16" s="527" t="str">
        <f>IF(AND('Matriz de Riesgos'!$N$30="Alta",'Matriz de Riesgos'!$R$30="Moderado"),CONCATENATE("R",'Matriz de Riesgos'!$A$30),"")</f>
        <v/>
      </c>
      <c r="W16" s="523"/>
      <c r="X16" s="523" t="str">
        <f>IF(AND('Matriz de Riesgos'!$N$36="Alta",'Matriz de Riesgos'!$R$36="Moderado"),CONCATENATE("R",'Matriz de Riesgos'!$A$36),"")</f>
        <v/>
      </c>
      <c r="Y16" s="523"/>
      <c r="Z16" s="523" t="str">
        <f>IF(AND('Matriz de Riesgos'!$N$42="Alta",'Matriz de Riesgos'!$R$42="Moderado"),CONCATENATE("R",'Matriz de Riesgos'!$A$42),"")</f>
        <v/>
      </c>
      <c r="AA16" s="524"/>
      <c r="AB16" s="527" t="str">
        <f>IF(AND('Matriz de Riesgos'!$N$30="Alta",'Matriz de Riesgos'!$R$30="Mayor"),CONCATENATE("R",'Matriz de Riesgos'!$A$30),"")</f>
        <v/>
      </c>
      <c r="AC16" s="523"/>
      <c r="AD16" s="523" t="str">
        <f>IF(AND('Matriz de Riesgos'!$N$36="Alta",'Matriz de Riesgos'!$R$36="Mayor"),CONCATENATE("R",'Matriz de Riesgos'!$A$36),"")</f>
        <v/>
      </c>
      <c r="AE16" s="523"/>
      <c r="AF16" s="523" t="str">
        <f>IF(AND('Matriz de Riesgos'!$N$42="Alta",'Matriz de Riesgos'!$R$42="Mayor"),CONCATENATE("R",'Matriz de Riesgos'!$A$42),"")</f>
        <v/>
      </c>
      <c r="AG16" s="524"/>
      <c r="AH16" s="534" t="str">
        <f>IF(AND('Matriz de Riesgos'!$N$30="Alta",'Matriz de Riesgos'!$R$30="Catastrófico"),CONCATENATE("R",'Matriz de Riesgos'!$A$30),"")</f>
        <v/>
      </c>
      <c r="AI16" s="535"/>
      <c r="AJ16" s="535" t="str">
        <f>IF(AND('Matriz de Riesgos'!$N$36="Alta",'Matriz de Riesgos'!$R$36="Catastrófico"),CONCATENATE("R",'Matriz de Riesgos'!$A$36),"")</f>
        <v/>
      </c>
      <c r="AK16" s="535"/>
      <c r="AL16" s="535" t="str">
        <f>IF(AND('Matriz de Riesgos'!$N$42="Alta",'Matriz de Riesgos'!$R$42="Catastrófico"),CONCATENATE("R",'Matriz de Riesgos'!$A$42),"")</f>
        <v/>
      </c>
      <c r="AM16" s="536"/>
      <c r="AN16" s="69"/>
      <c r="AO16" s="490"/>
      <c r="AP16" s="491"/>
      <c r="AQ16" s="491"/>
      <c r="AR16" s="491"/>
      <c r="AS16" s="491"/>
      <c r="AT16" s="492"/>
      <c r="AU16" s="69"/>
      <c r="AV16" s="69"/>
      <c r="AW16" s="69"/>
      <c r="AX16" s="69"/>
      <c r="AY16" s="69"/>
      <c r="AZ16" s="69"/>
      <c r="BA16" s="69"/>
      <c r="BB16" s="69"/>
      <c r="BC16" s="69"/>
      <c r="BD16" s="69"/>
      <c r="BE16" s="69"/>
      <c r="BF16" s="69"/>
      <c r="BG16" s="69"/>
      <c r="BH16" s="69"/>
      <c r="BI16" s="69"/>
      <c r="BJ16" s="69"/>
      <c r="BK16" s="69"/>
      <c r="BL16" s="69"/>
      <c r="BM16" s="69"/>
      <c r="BN16" s="69"/>
      <c r="BO16" s="69"/>
      <c r="BP16" s="69"/>
      <c r="BQ16" s="69"/>
      <c r="BR16" s="69"/>
      <c r="BS16" s="69"/>
      <c r="BT16" s="69"/>
      <c r="BU16" s="69"/>
      <c r="BV16" s="69"/>
      <c r="BW16" s="69"/>
      <c r="BX16" s="69"/>
      <c r="BY16" s="69"/>
      <c r="BZ16" s="69"/>
      <c r="CA16" s="69"/>
      <c r="CB16" s="69"/>
    </row>
    <row r="17" spans="1:80" ht="15" customHeight="1">
      <c r="A17" s="69"/>
      <c r="B17" s="476"/>
      <c r="C17" s="476"/>
      <c r="D17" s="477"/>
      <c r="E17" s="517"/>
      <c r="F17" s="518"/>
      <c r="G17" s="518"/>
      <c r="H17" s="518"/>
      <c r="I17" s="518"/>
      <c r="J17" s="543"/>
      <c r="K17" s="544"/>
      <c r="L17" s="544"/>
      <c r="M17" s="544"/>
      <c r="N17" s="544"/>
      <c r="O17" s="545"/>
      <c r="P17" s="543"/>
      <c r="Q17" s="544"/>
      <c r="R17" s="544"/>
      <c r="S17" s="544"/>
      <c r="T17" s="544"/>
      <c r="U17" s="545"/>
      <c r="V17" s="527"/>
      <c r="W17" s="523"/>
      <c r="X17" s="523"/>
      <c r="Y17" s="523"/>
      <c r="Z17" s="523"/>
      <c r="AA17" s="524"/>
      <c r="AB17" s="527"/>
      <c r="AC17" s="523"/>
      <c r="AD17" s="523"/>
      <c r="AE17" s="523"/>
      <c r="AF17" s="523"/>
      <c r="AG17" s="524"/>
      <c r="AH17" s="534"/>
      <c r="AI17" s="535"/>
      <c r="AJ17" s="535"/>
      <c r="AK17" s="535"/>
      <c r="AL17" s="535"/>
      <c r="AM17" s="536"/>
      <c r="AN17" s="69"/>
      <c r="AO17" s="490"/>
      <c r="AP17" s="491"/>
      <c r="AQ17" s="491"/>
      <c r="AR17" s="491"/>
      <c r="AS17" s="491"/>
      <c r="AT17" s="492"/>
      <c r="AU17" s="69"/>
      <c r="AV17" s="69"/>
      <c r="AW17" s="69"/>
      <c r="AX17" s="69"/>
      <c r="AY17" s="69"/>
      <c r="AZ17" s="69"/>
      <c r="BA17" s="69"/>
      <c r="BB17" s="69"/>
      <c r="BC17" s="69"/>
      <c r="BD17" s="69"/>
      <c r="BE17" s="69"/>
      <c r="BF17" s="69"/>
      <c r="BG17" s="69"/>
      <c r="BH17" s="69"/>
      <c r="BI17" s="69"/>
      <c r="BJ17" s="69"/>
      <c r="BK17" s="69"/>
      <c r="BL17" s="69"/>
      <c r="BM17" s="69"/>
      <c r="BN17" s="69"/>
      <c r="BO17" s="69"/>
      <c r="BP17" s="69"/>
      <c r="BQ17" s="69"/>
      <c r="BR17" s="69"/>
      <c r="BS17" s="69"/>
      <c r="BT17" s="69"/>
      <c r="BU17" s="69"/>
      <c r="BV17" s="69"/>
      <c r="BW17" s="69"/>
      <c r="BX17" s="69"/>
      <c r="BY17" s="69"/>
      <c r="BZ17" s="69"/>
      <c r="CA17" s="69"/>
      <c r="CB17" s="69"/>
    </row>
    <row r="18" spans="1:80" ht="15" customHeight="1">
      <c r="A18" s="69"/>
      <c r="B18" s="476"/>
      <c r="C18" s="476"/>
      <c r="D18" s="477"/>
      <c r="E18" s="517"/>
      <c r="F18" s="518"/>
      <c r="G18" s="518"/>
      <c r="H18" s="518"/>
      <c r="I18" s="518"/>
      <c r="J18" s="543" t="str">
        <f>IF(AND('Matriz de Riesgos'!$N$48="Alta",'Matriz de Riesgos'!$R$48="Leve"),CONCATENATE("R",'Matriz de Riesgos'!$A$48),"")</f>
        <v/>
      </c>
      <c r="K18" s="544"/>
      <c r="L18" s="544" t="str">
        <f>IF(AND('Matriz de Riesgos'!$N$54="Alta",'Matriz de Riesgos'!$R$54="Leve"),CONCATENATE("R",'Matriz de Riesgos'!$A$54),"")</f>
        <v/>
      </c>
      <c r="M18" s="544"/>
      <c r="N18" s="544" t="e">
        <f>IF(AND('Matriz de Riesgos'!#REF!="Alta",'Matriz de Riesgos'!#REF!="Leve"),CONCATENATE("R",'Matriz de Riesgos'!#REF!),"")</f>
        <v>#REF!</v>
      </c>
      <c r="O18" s="545"/>
      <c r="P18" s="543" t="str">
        <f>IF(AND('Matriz de Riesgos'!$N$48="Alta",'Matriz de Riesgos'!$R$48="Menor"),CONCATENATE("R",'Matriz de Riesgos'!$A$48),"")</f>
        <v/>
      </c>
      <c r="Q18" s="544"/>
      <c r="R18" s="544" t="str">
        <f>IF(AND('Matriz de Riesgos'!$N$54="Alta",'Matriz de Riesgos'!$R$54="Menor"),CONCATENATE("R",'Matriz de Riesgos'!$A$54),"")</f>
        <v/>
      </c>
      <c r="S18" s="544"/>
      <c r="T18" s="544" t="e">
        <f>IF(AND('Matriz de Riesgos'!#REF!="Alta",'Matriz de Riesgos'!#REF!="Menor"),CONCATENATE("R",'Matriz de Riesgos'!#REF!),"")</f>
        <v>#REF!</v>
      </c>
      <c r="U18" s="545"/>
      <c r="V18" s="527" t="str">
        <f>IF(AND('Matriz de Riesgos'!$N$48="Alta",'Matriz de Riesgos'!$R$48="Moderado"),CONCATENATE("R",'Matriz de Riesgos'!$A$48),"")</f>
        <v/>
      </c>
      <c r="W18" s="523"/>
      <c r="X18" s="523" t="str">
        <f>IF(AND('Matriz de Riesgos'!$N$54="Alta",'Matriz de Riesgos'!$R$54="Moderado"),CONCATENATE("R",'Matriz de Riesgos'!$A$54),"")</f>
        <v/>
      </c>
      <c r="Y18" s="523"/>
      <c r="Z18" s="523" t="e">
        <f>IF(AND('Matriz de Riesgos'!#REF!="Alta",'Matriz de Riesgos'!#REF!="Moderado"),CONCATENATE("R",'Matriz de Riesgos'!#REF!),"")</f>
        <v>#REF!</v>
      </c>
      <c r="AA18" s="524"/>
      <c r="AB18" s="527" t="str">
        <f>IF(AND('Matriz de Riesgos'!$N$48="Alta",'Matriz de Riesgos'!$R$48="Mayor"),CONCATENATE("R",'Matriz de Riesgos'!$A$48),"")</f>
        <v/>
      </c>
      <c r="AC18" s="523"/>
      <c r="AD18" s="523" t="str">
        <f>IF(AND('Matriz de Riesgos'!$N$54="Alta",'Matriz de Riesgos'!$R$54="Mayor"),CONCATENATE("R",'Matriz de Riesgos'!$A$54),"")</f>
        <v/>
      </c>
      <c r="AE18" s="523"/>
      <c r="AF18" s="523" t="e">
        <f>IF(AND('Matriz de Riesgos'!#REF!="Alta",'Matriz de Riesgos'!#REF!="Mayor"),CONCATENATE("R",'Matriz de Riesgos'!#REF!),"")</f>
        <v>#REF!</v>
      </c>
      <c r="AG18" s="524"/>
      <c r="AH18" s="534" t="str">
        <f>IF(AND('Matriz de Riesgos'!$N$48="Alta",'Matriz de Riesgos'!$R$48="Catastrófico"),CONCATENATE("R",'Matriz de Riesgos'!$A$48),"")</f>
        <v/>
      </c>
      <c r="AI18" s="535"/>
      <c r="AJ18" s="535" t="str">
        <f>IF(AND('Matriz de Riesgos'!$N$54="Alta",'Matriz de Riesgos'!$R$54="Catastrófico"),CONCATENATE("R",'Matriz de Riesgos'!$A$54),"")</f>
        <v/>
      </c>
      <c r="AK18" s="535"/>
      <c r="AL18" s="535" t="e">
        <f>IF(AND('Matriz de Riesgos'!#REF!="Alta",'Matriz de Riesgos'!#REF!="Catastrófico"),CONCATENATE("R",'Matriz de Riesgos'!#REF!),"")</f>
        <v>#REF!</v>
      </c>
      <c r="AM18" s="536"/>
      <c r="AN18" s="69"/>
      <c r="AO18" s="490"/>
      <c r="AP18" s="491"/>
      <c r="AQ18" s="491"/>
      <c r="AR18" s="491"/>
      <c r="AS18" s="491"/>
      <c r="AT18" s="492"/>
      <c r="AU18" s="69"/>
      <c r="AV18" s="69"/>
      <c r="AW18" s="69"/>
      <c r="AX18" s="69"/>
      <c r="AY18" s="69"/>
      <c r="AZ18" s="69"/>
      <c r="BA18" s="69"/>
      <c r="BB18" s="69"/>
      <c r="BC18" s="69"/>
      <c r="BD18" s="69"/>
      <c r="BE18" s="69"/>
      <c r="BF18" s="69"/>
      <c r="BG18" s="69"/>
      <c r="BH18" s="69"/>
      <c r="BI18" s="69"/>
      <c r="BJ18" s="69"/>
      <c r="BK18" s="69"/>
      <c r="BL18" s="69"/>
      <c r="BM18" s="69"/>
      <c r="BN18" s="69"/>
      <c r="BO18" s="69"/>
      <c r="BP18" s="69"/>
      <c r="BQ18" s="69"/>
      <c r="BR18" s="69"/>
      <c r="BS18" s="69"/>
      <c r="BT18" s="69"/>
      <c r="BU18" s="69"/>
      <c r="BV18" s="69"/>
      <c r="BW18" s="69"/>
      <c r="BX18" s="69"/>
      <c r="BY18" s="69"/>
      <c r="BZ18" s="69"/>
      <c r="CA18" s="69"/>
      <c r="CB18" s="69"/>
    </row>
    <row r="19" spans="1:80" ht="15" customHeight="1">
      <c r="A19" s="69"/>
      <c r="B19" s="476"/>
      <c r="C19" s="476"/>
      <c r="D19" s="477"/>
      <c r="E19" s="517"/>
      <c r="F19" s="518"/>
      <c r="G19" s="518"/>
      <c r="H19" s="518"/>
      <c r="I19" s="518"/>
      <c r="J19" s="543"/>
      <c r="K19" s="544"/>
      <c r="L19" s="544"/>
      <c r="M19" s="544"/>
      <c r="N19" s="544"/>
      <c r="O19" s="545"/>
      <c r="P19" s="543"/>
      <c r="Q19" s="544"/>
      <c r="R19" s="544"/>
      <c r="S19" s="544"/>
      <c r="T19" s="544"/>
      <c r="U19" s="545"/>
      <c r="V19" s="527"/>
      <c r="W19" s="523"/>
      <c r="X19" s="523"/>
      <c r="Y19" s="523"/>
      <c r="Z19" s="523"/>
      <c r="AA19" s="524"/>
      <c r="AB19" s="527"/>
      <c r="AC19" s="523"/>
      <c r="AD19" s="523"/>
      <c r="AE19" s="523"/>
      <c r="AF19" s="523"/>
      <c r="AG19" s="524"/>
      <c r="AH19" s="534"/>
      <c r="AI19" s="535"/>
      <c r="AJ19" s="535"/>
      <c r="AK19" s="535"/>
      <c r="AL19" s="535"/>
      <c r="AM19" s="536"/>
      <c r="AN19" s="69"/>
      <c r="AO19" s="490"/>
      <c r="AP19" s="491"/>
      <c r="AQ19" s="491"/>
      <c r="AR19" s="491"/>
      <c r="AS19" s="491"/>
      <c r="AT19" s="492"/>
      <c r="AU19" s="69"/>
      <c r="AV19" s="69"/>
      <c r="AW19" s="69"/>
      <c r="AX19" s="69"/>
      <c r="AY19" s="69"/>
      <c r="AZ19" s="69"/>
      <c r="BA19" s="69"/>
      <c r="BB19" s="69"/>
      <c r="BC19" s="69"/>
      <c r="BD19" s="69"/>
      <c r="BE19" s="69"/>
      <c r="BF19" s="69"/>
      <c r="BG19" s="69"/>
      <c r="BH19" s="69"/>
      <c r="BI19" s="69"/>
      <c r="BJ19" s="69"/>
      <c r="BK19" s="69"/>
      <c r="BL19" s="69"/>
      <c r="BM19" s="69"/>
      <c r="BN19" s="69"/>
      <c r="BO19" s="69"/>
      <c r="BP19" s="69"/>
      <c r="BQ19" s="69"/>
      <c r="BR19" s="69"/>
      <c r="BS19" s="69"/>
      <c r="BT19" s="69"/>
      <c r="BU19" s="69"/>
      <c r="BV19" s="69"/>
      <c r="BW19" s="69"/>
      <c r="BX19" s="69"/>
      <c r="BY19" s="69"/>
      <c r="BZ19" s="69"/>
      <c r="CA19" s="69"/>
      <c r="CB19" s="69"/>
    </row>
    <row r="20" spans="1:80" ht="15" customHeight="1">
      <c r="A20" s="69"/>
      <c r="B20" s="476"/>
      <c r="C20" s="476"/>
      <c r="D20" s="477"/>
      <c r="E20" s="517"/>
      <c r="F20" s="518"/>
      <c r="G20" s="518"/>
      <c r="H20" s="518"/>
      <c r="I20" s="518"/>
      <c r="J20" s="543" t="e">
        <f>IF(AND('Matriz de Riesgos'!#REF!="Alta",'Matriz de Riesgos'!#REF!="Leve"),CONCATENATE("R",'Matriz de Riesgos'!#REF!),"")</f>
        <v>#REF!</v>
      </c>
      <c r="K20" s="544"/>
      <c r="L20" s="544" t="e">
        <f>IF(AND('Matriz de Riesgos'!#REF!="Alta",'Matriz de Riesgos'!#REF!="Leve"),CONCATENATE("R",'Matriz de Riesgos'!#REF!),"")</f>
        <v>#REF!</v>
      </c>
      <c r="M20" s="544"/>
      <c r="N20" s="544" t="e">
        <f>IF(AND('Matriz de Riesgos'!#REF!="Alta",'Matriz de Riesgos'!#REF!="Leve"),CONCATENATE("R",'Matriz de Riesgos'!$A$65),"")</f>
        <v>#REF!</v>
      </c>
      <c r="O20" s="545"/>
      <c r="P20" s="543" t="e">
        <f>IF(AND('Matriz de Riesgos'!#REF!="Alta",'Matriz de Riesgos'!#REF!="Menor"),CONCATENATE("R",'Matriz de Riesgos'!#REF!),"")</f>
        <v>#REF!</v>
      </c>
      <c r="Q20" s="544"/>
      <c r="R20" s="544" t="e">
        <f>IF(AND('Matriz de Riesgos'!#REF!="Alta",'Matriz de Riesgos'!#REF!="Menor"),CONCATENATE("R",'Matriz de Riesgos'!#REF!),"")</f>
        <v>#REF!</v>
      </c>
      <c r="S20" s="544"/>
      <c r="T20" s="544" t="e">
        <f>IF(AND('Matriz de Riesgos'!#REF!="Alta",'Matriz de Riesgos'!#REF!="Menor"),CONCATENATE("R",'Matriz de Riesgos'!$A$65),"")</f>
        <v>#REF!</v>
      </c>
      <c r="U20" s="545"/>
      <c r="V20" s="527" t="e">
        <f>IF(AND('Matriz de Riesgos'!#REF!="Alta",'Matriz de Riesgos'!#REF!="Moderado"),CONCATENATE("R",'Matriz de Riesgos'!#REF!),"")</f>
        <v>#REF!</v>
      </c>
      <c r="W20" s="523"/>
      <c r="X20" s="523" t="e">
        <f>IF(AND('Matriz de Riesgos'!#REF!="Alta",'Matriz de Riesgos'!#REF!="Moderado"),CONCATENATE("R",'Matriz de Riesgos'!#REF!),"")</f>
        <v>#REF!</v>
      </c>
      <c r="Y20" s="523"/>
      <c r="Z20" s="523" t="e">
        <f>IF(AND('Matriz de Riesgos'!#REF!="Alta",'Matriz de Riesgos'!#REF!="Moderado"),CONCATENATE("R",'Matriz de Riesgos'!$A$65),"")</f>
        <v>#REF!</v>
      </c>
      <c r="AA20" s="524"/>
      <c r="AB20" s="527" t="e">
        <f>IF(AND('Matriz de Riesgos'!#REF!="Alta",'Matriz de Riesgos'!#REF!="Mayor"),CONCATENATE("R",'Matriz de Riesgos'!#REF!),"")</f>
        <v>#REF!</v>
      </c>
      <c r="AC20" s="523"/>
      <c r="AD20" s="523" t="e">
        <f>IF(AND('Matriz de Riesgos'!#REF!="Alta",'Matriz de Riesgos'!#REF!="Mayor"),CONCATENATE("R",'Matriz de Riesgos'!#REF!),"")</f>
        <v>#REF!</v>
      </c>
      <c r="AE20" s="523"/>
      <c r="AF20" s="523" t="e">
        <f>IF(AND('Matriz de Riesgos'!#REF!="Alta",'Matriz de Riesgos'!#REF!="Mayor"),CONCATENATE("R",'Matriz de Riesgos'!$A$65),"")</f>
        <v>#REF!</v>
      </c>
      <c r="AG20" s="524"/>
      <c r="AH20" s="534" t="e">
        <f>IF(AND('Matriz de Riesgos'!#REF!="Alta",'Matriz de Riesgos'!#REF!="Catastrófico"),CONCATENATE("R",'Matriz de Riesgos'!#REF!),"")</f>
        <v>#REF!</v>
      </c>
      <c r="AI20" s="535"/>
      <c r="AJ20" s="535" t="e">
        <f>IF(AND('Matriz de Riesgos'!#REF!="Alta",'Matriz de Riesgos'!#REF!="Catastrófico"),CONCATENATE("R",'Matriz de Riesgos'!#REF!),"")</f>
        <v>#REF!</v>
      </c>
      <c r="AK20" s="535"/>
      <c r="AL20" s="535" t="e">
        <f>IF(AND('Matriz de Riesgos'!#REF!="Alta",'Matriz de Riesgos'!#REF!="Catastrófico"),CONCATENATE("R",'Matriz de Riesgos'!$A$65),"")</f>
        <v>#REF!</v>
      </c>
      <c r="AM20" s="536"/>
      <c r="AN20" s="69"/>
      <c r="AO20" s="490"/>
      <c r="AP20" s="491"/>
      <c r="AQ20" s="491"/>
      <c r="AR20" s="491"/>
      <c r="AS20" s="491"/>
      <c r="AT20" s="492"/>
      <c r="AU20" s="69"/>
      <c r="AV20" s="69"/>
      <c r="AW20" s="69"/>
      <c r="AX20" s="69"/>
      <c r="AY20" s="69"/>
      <c r="AZ20" s="69"/>
      <c r="BA20" s="69"/>
      <c r="BB20" s="69"/>
      <c r="BC20" s="69"/>
      <c r="BD20" s="69"/>
      <c r="BE20" s="69"/>
      <c r="BF20" s="69"/>
      <c r="BG20" s="69"/>
      <c r="BH20" s="69"/>
      <c r="BI20" s="69"/>
      <c r="BJ20" s="69"/>
      <c r="BK20" s="69"/>
      <c r="BL20" s="69"/>
      <c r="BM20" s="69"/>
      <c r="BN20" s="69"/>
      <c r="BO20" s="69"/>
      <c r="BP20" s="69"/>
      <c r="BQ20" s="69"/>
      <c r="BR20" s="69"/>
      <c r="BS20" s="69"/>
      <c r="BT20" s="69"/>
      <c r="BU20" s="69"/>
      <c r="BV20" s="69"/>
      <c r="BW20" s="69"/>
      <c r="BX20" s="69"/>
      <c r="BY20" s="69"/>
      <c r="BZ20" s="69"/>
      <c r="CA20" s="69"/>
      <c r="CB20" s="69"/>
    </row>
    <row r="21" spans="1:80" ht="15.75" customHeight="1" thickBot="1">
      <c r="A21" s="69"/>
      <c r="B21" s="476"/>
      <c r="C21" s="476"/>
      <c r="D21" s="477"/>
      <c r="E21" s="520"/>
      <c r="F21" s="521"/>
      <c r="G21" s="521"/>
      <c r="H21" s="521"/>
      <c r="I21" s="521"/>
      <c r="J21" s="546"/>
      <c r="K21" s="547"/>
      <c r="L21" s="547"/>
      <c r="M21" s="547"/>
      <c r="N21" s="547"/>
      <c r="O21" s="548"/>
      <c r="P21" s="546"/>
      <c r="Q21" s="547"/>
      <c r="R21" s="547"/>
      <c r="S21" s="547"/>
      <c r="T21" s="547"/>
      <c r="U21" s="548"/>
      <c r="V21" s="531"/>
      <c r="W21" s="532"/>
      <c r="X21" s="532"/>
      <c r="Y21" s="532"/>
      <c r="Z21" s="532"/>
      <c r="AA21" s="533"/>
      <c r="AB21" s="531"/>
      <c r="AC21" s="532"/>
      <c r="AD21" s="532"/>
      <c r="AE21" s="532"/>
      <c r="AF21" s="532"/>
      <c r="AG21" s="533"/>
      <c r="AH21" s="537"/>
      <c r="AI21" s="538"/>
      <c r="AJ21" s="538"/>
      <c r="AK21" s="538"/>
      <c r="AL21" s="538"/>
      <c r="AM21" s="539"/>
      <c r="AN21" s="69"/>
      <c r="AO21" s="493"/>
      <c r="AP21" s="494"/>
      <c r="AQ21" s="494"/>
      <c r="AR21" s="494"/>
      <c r="AS21" s="494"/>
      <c r="AT21" s="495"/>
      <c r="AU21" s="69"/>
      <c r="AV21" s="69"/>
      <c r="AW21" s="69"/>
      <c r="AX21" s="69"/>
      <c r="AY21" s="69"/>
      <c r="AZ21" s="69"/>
      <c r="BA21" s="69"/>
      <c r="BB21" s="69"/>
      <c r="BC21" s="69"/>
      <c r="BD21" s="69"/>
      <c r="BE21" s="69"/>
      <c r="BF21" s="69"/>
      <c r="BG21" s="69"/>
      <c r="BH21" s="69"/>
      <c r="BI21" s="69"/>
      <c r="BJ21" s="69"/>
      <c r="BK21" s="69"/>
      <c r="BL21" s="69"/>
      <c r="BM21" s="69"/>
      <c r="BN21" s="69"/>
      <c r="BO21" s="69"/>
      <c r="BP21" s="69"/>
      <c r="BQ21" s="69"/>
      <c r="BR21" s="69"/>
      <c r="BS21" s="69"/>
      <c r="BT21" s="69"/>
      <c r="BU21" s="69"/>
      <c r="BV21" s="69"/>
      <c r="BW21" s="69"/>
      <c r="BX21" s="69"/>
      <c r="BY21" s="69"/>
      <c r="BZ21" s="69"/>
      <c r="CA21" s="69"/>
      <c r="CB21" s="69"/>
    </row>
    <row r="22" spans="1:80">
      <c r="A22" s="69"/>
      <c r="B22" s="476"/>
      <c r="C22" s="476"/>
      <c r="D22" s="477"/>
      <c r="E22" s="514" t="s">
        <v>935</v>
      </c>
      <c r="F22" s="515"/>
      <c r="G22" s="515"/>
      <c r="H22" s="515"/>
      <c r="I22" s="516"/>
      <c r="J22" s="549" t="str">
        <f>IF(AND('Matriz de Riesgos'!$N$12="Media",'Matriz de Riesgos'!$R$12="Leve"),CONCATENATE("R",'Matriz de Riesgos'!$A$12),"")</f>
        <v/>
      </c>
      <c r="K22" s="550"/>
      <c r="L22" s="550" t="str">
        <f>IF(AND('Matriz de Riesgos'!$N$18="Media",'Matriz de Riesgos'!$R$18="Leve"),CONCATENATE("R",'Matriz de Riesgos'!$A$18),"")</f>
        <v/>
      </c>
      <c r="M22" s="550"/>
      <c r="N22" s="550" t="str">
        <f>IF(AND('Matriz de Riesgos'!$N$24="Media",'Matriz de Riesgos'!$R$24="Leve"),CONCATENATE("R",'Matriz de Riesgos'!$A$24),"")</f>
        <v/>
      </c>
      <c r="O22" s="551"/>
      <c r="P22" s="549" t="str">
        <f>IF(AND('Matriz de Riesgos'!$N$12="Media",'Matriz de Riesgos'!$R$12="Menor"),CONCATENATE("R",'Matriz de Riesgos'!$A$12),"")</f>
        <v/>
      </c>
      <c r="Q22" s="550"/>
      <c r="R22" s="550" t="str">
        <f>IF(AND('Matriz de Riesgos'!$N$18="Media",'Matriz de Riesgos'!$R$18="Menor"),CONCATENATE("R",'Matriz de Riesgos'!$A$18),"")</f>
        <v/>
      </c>
      <c r="S22" s="550"/>
      <c r="T22" s="550" t="str">
        <f>IF(AND('Matriz de Riesgos'!$N$24="Media",'Matriz de Riesgos'!$R$24="Menor"),CONCATENATE("R",'Matriz de Riesgos'!$A$24),"")</f>
        <v/>
      </c>
      <c r="U22" s="551"/>
      <c r="V22" s="549" t="str">
        <f>IF(AND('Matriz de Riesgos'!$N$12="Media",'Matriz de Riesgos'!$R$12="Moderado"),CONCATENATE("R",'Matriz de Riesgos'!$A$12),"")</f>
        <v>R</v>
      </c>
      <c r="W22" s="550"/>
      <c r="X22" s="550" t="str">
        <f>IF(AND('Matriz de Riesgos'!$N$18="Media",'Matriz de Riesgos'!$R$18="Moderado"),CONCATENATE("R",'Matriz de Riesgos'!$A$18),"")</f>
        <v/>
      </c>
      <c r="Y22" s="550"/>
      <c r="Z22" s="550" t="str">
        <f>IF(AND('Matriz de Riesgos'!$N$24="Media",'Matriz de Riesgos'!$R$24="Moderado"),CONCATENATE("R",'Matriz de Riesgos'!$A$24),"")</f>
        <v/>
      </c>
      <c r="AA22" s="551"/>
      <c r="AB22" s="525" t="str">
        <f>IF(AND('Matriz de Riesgos'!$N$12="Media",'Matriz de Riesgos'!$R$12="Mayor"),CONCATENATE("R",'Matriz de Riesgos'!$A$12),"")</f>
        <v/>
      </c>
      <c r="AC22" s="526"/>
      <c r="AD22" s="526" t="str">
        <f>IF(AND('Matriz de Riesgos'!$N$18="Media",'Matriz de Riesgos'!$R$18="Mayor"),CONCATENATE("R",'Matriz de Riesgos'!$A$18),"")</f>
        <v/>
      </c>
      <c r="AE22" s="526"/>
      <c r="AF22" s="526" t="str">
        <f>IF(AND('Matriz de Riesgos'!$N$24="Media",'Matriz de Riesgos'!$R$24="Mayor"),CONCATENATE("R",'Matriz de Riesgos'!$A$24),"")</f>
        <v/>
      </c>
      <c r="AG22" s="528"/>
      <c r="AH22" s="540" t="str">
        <f>IF(AND('Matriz de Riesgos'!$N$12="Media",'Matriz de Riesgos'!$R$12="Catastrófico"),CONCATENATE("R",'Matriz de Riesgos'!$A$12),"")</f>
        <v/>
      </c>
      <c r="AI22" s="541"/>
      <c r="AJ22" s="541" t="str">
        <f>IF(AND('Matriz de Riesgos'!$N$18="Media",'Matriz de Riesgos'!$R$18="Catastrófico"),CONCATENATE("R",'Matriz de Riesgos'!$A$18),"")</f>
        <v/>
      </c>
      <c r="AK22" s="541"/>
      <c r="AL22" s="541" t="str">
        <f>IF(AND('Matriz de Riesgos'!$N$24="Media",'Matriz de Riesgos'!$R$24="Catastrófico"),CONCATENATE("R",'Matriz de Riesgos'!$A$24),"")</f>
        <v/>
      </c>
      <c r="AM22" s="542"/>
      <c r="AN22" s="69"/>
      <c r="AO22" s="496" t="s">
        <v>936</v>
      </c>
      <c r="AP22" s="497"/>
      <c r="AQ22" s="497"/>
      <c r="AR22" s="497"/>
      <c r="AS22" s="497"/>
      <c r="AT22" s="498"/>
      <c r="AU22" s="69"/>
      <c r="AV22" s="69"/>
      <c r="AW22" s="69"/>
      <c r="AX22" s="69"/>
      <c r="AY22" s="69"/>
      <c r="AZ22" s="69"/>
      <c r="BA22" s="69"/>
      <c r="BB22" s="69"/>
      <c r="BC22" s="69"/>
      <c r="BD22" s="69"/>
      <c r="BE22" s="69"/>
      <c r="BF22" s="69"/>
      <c r="BG22" s="69"/>
      <c r="BH22" s="69"/>
      <c r="BI22" s="69"/>
      <c r="BJ22" s="69"/>
      <c r="BK22" s="69"/>
      <c r="BL22" s="69"/>
      <c r="BM22" s="69"/>
      <c r="BN22" s="69"/>
      <c r="BO22" s="69"/>
      <c r="BP22" s="69"/>
      <c r="BQ22" s="69"/>
      <c r="BR22" s="69"/>
      <c r="BS22" s="69"/>
      <c r="BT22" s="69"/>
      <c r="BU22" s="69"/>
      <c r="BV22" s="69"/>
      <c r="BW22" s="69"/>
      <c r="BX22" s="69"/>
      <c r="BY22" s="69"/>
      <c r="BZ22" s="69"/>
      <c r="CA22" s="69"/>
      <c r="CB22" s="69"/>
    </row>
    <row r="23" spans="1:80">
      <c r="A23" s="69"/>
      <c r="B23" s="476"/>
      <c r="C23" s="476"/>
      <c r="D23" s="477"/>
      <c r="E23" s="517"/>
      <c r="F23" s="518"/>
      <c r="G23" s="518"/>
      <c r="H23" s="518"/>
      <c r="I23" s="519"/>
      <c r="J23" s="543"/>
      <c r="K23" s="544"/>
      <c r="L23" s="544"/>
      <c r="M23" s="544"/>
      <c r="N23" s="544"/>
      <c r="O23" s="545"/>
      <c r="P23" s="543"/>
      <c r="Q23" s="544"/>
      <c r="R23" s="544"/>
      <c r="S23" s="544"/>
      <c r="T23" s="544"/>
      <c r="U23" s="545"/>
      <c r="V23" s="543"/>
      <c r="W23" s="544"/>
      <c r="X23" s="544"/>
      <c r="Y23" s="544"/>
      <c r="Z23" s="544"/>
      <c r="AA23" s="545"/>
      <c r="AB23" s="527"/>
      <c r="AC23" s="523"/>
      <c r="AD23" s="523"/>
      <c r="AE23" s="523"/>
      <c r="AF23" s="523"/>
      <c r="AG23" s="524"/>
      <c r="AH23" s="534"/>
      <c r="AI23" s="535"/>
      <c r="AJ23" s="535"/>
      <c r="AK23" s="535"/>
      <c r="AL23" s="535"/>
      <c r="AM23" s="536"/>
      <c r="AN23" s="69"/>
      <c r="AO23" s="499"/>
      <c r="AP23" s="500"/>
      <c r="AQ23" s="500"/>
      <c r="AR23" s="500"/>
      <c r="AS23" s="500"/>
      <c r="AT23" s="501"/>
      <c r="AU23" s="69"/>
      <c r="AV23" s="69"/>
      <c r="AW23" s="69"/>
      <c r="AX23" s="69"/>
      <c r="AY23" s="69"/>
      <c r="AZ23" s="69"/>
      <c r="BA23" s="69"/>
      <c r="BB23" s="69"/>
      <c r="BC23" s="69"/>
      <c r="BD23" s="69"/>
      <c r="BE23" s="69"/>
      <c r="BF23" s="69"/>
      <c r="BG23" s="69"/>
      <c r="BH23" s="69"/>
      <c r="BI23" s="69"/>
      <c r="BJ23" s="69"/>
      <c r="BK23" s="69"/>
      <c r="BL23" s="69"/>
      <c r="BM23" s="69"/>
      <c r="BN23" s="69"/>
      <c r="BO23" s="69"/>
      <c r="BP23" s="69"/>
      <c r="BQ23" s="69"/>
      <c r="BR23" s="69"/>
      <c r="BS23" s="69"/>
      <c r="BT23" s="69"/>
      <c r="BU23" s="69"/>
      <c r="BV23" s="69"/>
      <c r="BW23" s="69"/>
      <c r="BX23" s="69"/>
      <c r="BY23" s="69"/>
      <c r="BZ23" s="69"/>
      <c r="CA23" s="69"/>
      <c r="CB23" s="69"/>
    </row>
    <row r="24" spans="1:80">
      <c r="A24" s="69"/>
      <c r="B24" s="476"/>
      <c r="C24" s="476"/>
      <c r="D24" s="477"/>
      <c r="E24" s="517"/>
      <c r="F24" s="518"/>
      <c r="G24" s="518"/>
      <c r="H24" s="518"/>
      <c r="I24" s="519"/>
      <c r="J24" s="543" t="str">
        <f>IF(AND('Matriz de Riesgos'!$N$30="Media",'Matriz de Riesgos'!$R$30="Leve"),CONCATENATE("R",'Matriz de Riesgos'!$A$30),"")</f>
        <v/>
      </c>
      <c r="K24" s="544"/>
      <c r="L24" s="544" t="str">
        <f>IF(AND('Matriz de Riesgos'!$N$36="Media",'Matriz de Riesgos'!$R$36="Leve"),CONCATENATE("R",'Matriz de Riesgos'!$A$36),"")</f>
        <v/>
      </c>
      <c r="M24" s="544"/>
      <c r="N24" s="544" t="str">
        <f>IF(AND('Matriz de Riesgos'!$N$42="Media",'Matriz de Riesgos'!$R$42="Leve"),CONCATENATE("R",'Matriz de Riesgos'!$A$42),"")</f>
        <v/>
      </c>
      <c r="O24" s="545"/>
      <c r="P24" s="543" t="str">
        <f>IF(AND('Matriz de Riesgos'!$N$30="Media",'Matriz de Riesgos'!$R$30="Menor"),CONCATENATE("R",'Matriz de Riesgos'!$A$30),"")</f>
        <v/>
      </c>
      <c r="Q24" s="544"/>
      <c r="R24" s="544" t="str">
        <f>IF(AND('Matriz de Riesgos'!$N$36="Media",'Matriz de Riesgos'!$R$36="Menor"),CONCATENATE("R",'Matriz de Riesgos'!$A$36),"")</f>
        <v/>
      </c>
      <c r="S24" s="544"/>
      <c r="T24" s="544" t="str">
        <f>IF(AND('Matriz de Riesgos'!$N$42="Media",'Matriz de Riesgos'!$R$42="Menor"),CONCATENATE("R",'Matriz de Riesgos'!$A$42),"")</f>
        <v/>
      </c>
      <c r="U24" s="545"/>
      <c r="V24" s="543" t="str">
        <f>IF(AND('Matriz de Riesgos'!$N$30="Media",'Matriz de Riesgos'!$R$30="Moderado"),CONCATENATE("R",'Matriz de Riesgos'!$A$30),"")</f>
        <v/>
      </c>
      <c r="W24" s="544"/>
      <c r="X24" s="544" t="str">
        <f>IF(AND('Matriz de Riesgos'!$N$36="Media",'Matriz de Riesgos'!$R$36="Moderado"),CONCATENATE("R",'Matriz de Riesgos'!$A$36),"")</f>
        <v/>
      </c>
      <c r="Y24" s="544"/>
      <c r="Z24" s="544" t="str">
        <f>IF(AND('Matriz de Riesgos'!$N$42="Media",'Matriz de Riesgos'!$R$42="Moderado"),CONCATENATE("R",'Matriz de Riesgos'!$A$42),"")</f>
        <v/>
      </c>
      <c r="AA24" s="545"/>
      <c r="AB24" s="527" t="str">
        <f>IF(AND('Matriz de Riesgos'!$N$30="Media",'Matriz de Riesgos'!$R$30="Mayor"),CONCATENATE("R",'Matriz de Riesgos'!$A$30),"")</f>
        <v/>
      </c>
      <c r="AC24" s="523"/>
      <c r="AD24" s="523" t="str">
        <f>IF(AND('Matriz de Riesgos'!$N$36="Media",'Matriz de Riesgos'!$R$36="Mayor"),CONCATENATE("R",'Matriz de Riesgos'!$A$36),"")</f>
        <v/>
      </c>
      <c r="AE24" s="523"/>
      <c r="AF24" s="523" t="str">
        <f>IF(AND('Matriz de Riesgos'!$N$42="Media",'Matriz de Riesgos'!$R$42="Mayor"),CONCATENATE("R",'Matriz de Riesgos'!$A$42),"")</f>
        <v/>
      </c>
      <c r="AG24" s="524"/>
      <c r="AH24" s="534" t="str">
        <f>IF(AND('Matriz de Riesgos'!$N$30="Media",'Matriz de Riesgos'!$R$30="Catastrófico"),CONCATENATE("R",'Matriz de Riesgos'!$A$30),"")</f>
        <v/>
      </c>
      <c r="AI24" s="535"/>
      <c r="AJ24" s="535" t="str">
        <f>IF(AND('Matriz de Riesgos'!$N$36="Media",'Matriz de Riesgos'!$R$36="Catastrófico"),CONCATENATE("R",'Matriz de Riesgos'!$A$36),"")</f>
        <v/>
      </c>
      <c r="AK24" s="535"/>
      <c r="AL24" s="535" t="str">
        <f>IF(AND('Matriz de Riesgos'!$N$42="Media",'Matriz de Riesgos'!$R$42="Catastrófico"),CONCATENATE("R",'Matriz de Riesgos'!$A$42),"")</f>
        <v/>
      </c>
      <c r="AM24" s="536"/>
      <c r="AN24" s="69"/>
      <c r="AO24" s="499"/>
      <c r="AP24" s="500"/>
      <c r="AQ24" s="500"/>
      <c r="AR24" s="500"/>
      <c r="AS24" s="500"/>
      <c r="AT24" s="501"/>
      <c r="AU24" s="69"/>
      <c r="AV24" s="69"/>
      <c r="AW24" s="69"/>
      <c r="AX24" s="69"/>
      <c r="AY24" s="69"/>
      <c r="AZ24" s="69"/>
      <c r="BA24" s="69"/>
      <c r="BB24" s="69"/>
      <c r="BC24" s="69"/>
      <c r="BD24" s="69"/>
      <c r="BE24" s="69"/>
      <c r="BF24" s="69"/>
      <c r="BG24" s="69"/>
      <c r="BH24" s="69"/>
      <c r="BI24" s="69"/>
      <c r="BJ24" s="69"/>
      <c r="BK24" s="69"/>
      <c r="BL24" s="69"/>
      <c r="BM24" s="69"/>
      <c r="BN24" s="69"/>
      <c r="BO24" s="69"/>
      <c r="BP24" s="69"/>
      <c r="BQ24" s="69"/>
      <c r="BR24" s="69"/>
      <c r="BS24" s="69"/>
      <c r="BT24" s="69"/>
      <c r="BU24" s="69"/>
      <c r="BV24" s="69"/>
      <c r="BW24" s="69"/>
      <c r="BX24" s="69"/>
      <c r="BY24" s="69"/>
      <c r="BZ24" s="69"/>
      <c r="CA24" s="69"/>
      <c r="CB24" s="69"/>
    </row>
    <row r="25" spans="1:80">
      <c r="A25" s="69"/>
      <c r="B25" s="476"/>
      <c r="C25" s="476"/>
      <c r="D25" s="477"/>
      <c r="E25" s="517"/>
      <c r="F25" s="518"/>
      <c r="G25" s="518"/>
      <c r="H25" s="518"/>
      <c r="I25" s="519"/>
      <c r="J25" s="543"/>
      <c r="K25" s="544"/>
      <c r="L25" s="544"/>
      <c r="M25" s="544"/>
      <c r="N25" s="544"/>
      <c r="O25" s="545"/>
      <c r="P25" s="543"/>
      <c r="Q25" s="544"/>
      <c r="R25" s="544"/>
      <c r="S25" s="544"/>
      <c r="T25" s="544"/>
      <c r="U25" s="545"/>
      <c r="V25" s="543"/>
      <c r="W25" s="544"/>
      <c r="X25" s="544"/>
      <c r="Y25" s="544"/>
      <c r="Z25" s="544"/>
      <c r="AA25" s="545"/>
      <c r="AB25" s="527"/>
      <c r="AC25" s="523"/>
      <c r="AD25" s="523"/>
      <c r="AE25" s="523"/>
      <c r="AF25" s="523"/>
      <c r="AG25" s="524"/>
      <c r="AH25" s="534"/>
      <c r="AI25" s="535"/>
      <c r="AJ25" s="535"/>
      <c r="AK25" s="535"/>
      <c r="AL25" s="535"/>
      <c r="AM25" s="536"/>
      <c r="AN25" s="69"/>
      <c r="AO25" s="499"/>
      <c r="AP25" s="500"/>
      <c r="AQ25" s="500"/>
      <c r="AR25" s="500"/>
      <c r="AS25" s="500"/>
      <c r="AT25" s="501"/>
      <c r="AU25" s="69"/>
      <c r="AV25" s="69"/>
      <c r="AW25" s="69"/>
      <c r="AX25" s="69"/>
      <c r="AY25" s="69"/>
      <c r="AZ25" s="69"/>
      <c r="BA25" s="69"/>
      <c r="BB25" s="69"/>
      <c r="BC25" s="69"/>
      <c r="BD25" s="69"/>
      <c r="BE25" s="69"/>
      <c r="BF25" s="69"/>
      <c r="BG25" s="69"/>
      <c r="BH25" s="69"/>
      <c r="BI25" s="69"/>
      <c r="BJ25" s="69"/>
      <c r="BK25" s="69"/>
      <c r="BL25" s="69"/>
      <c r="BM25" s="69"/>
      <c r="BN25" s="69"/>
      <c r="BO25" s="69"/>
      <c r="BP25" s="69"/>
      <c r="BQ25" s="69"/>
      <c r="BR25" s="69"/>
      <c r="BS25" s="69"/>
      <c r="BT25" s="69"/>
      <c r="BU25" s="69"/>
      <c r="BV25" s="69"/>
      <c r="BW25" s="69"/>
      <c r="BX25" s="69"/>
      <c r="BY25" s="69"/>
      <c r="BZ25" s="69"/>
      <c r="CA25" s="69"/>
      <c r="CB25" s="69"/>
    </row>
    <row r="26" spans="1:80">
      <c r="A26" s="69"/>
      <c r="B26" s="476"/>
      <c r="C26" s="476"/>
      <c r="D26" s="477"/>
      <c r="E26" s="517"/>
      <c r="F26" s="518"/>
      <c r="G26" s="518"/>
      <c r="H26" s="518"/>
      <c r="I26" s="519"/>
      <c r="J26" s="543" t="str">
        <f>IF(AND('Matriz de Riesgos'!$N$48="Media",'Matriz de Riesgos'!$R$48="Leve"),CONCATENATE("R",'Matriz de Riesgos'!$A$48),"")</f>
        <v/>
      </c>
      <c r="K26" s="544"/>
      <c r="L26" s="544" t="str">
        <f>IF(AND('Matriz de Riesgos'!$N$54="Media",'Matriz de Riesgos'!$R$54="Leve"),CONCATENATE("R",'Matriz de Riesgos'!$A$54),"")</f>
        <v/>
      </c>
      <c r="M26" s="544"/>
      <c r="N26" s="544" t="e">
        <f>IF(AND('Matriz de Riesgos'!#REF!="Media",'Matriz de Riesgos'!#REF!="Leve"),CONCATENATE("R",'Matriz de Riesgos'!#REF!),"")</f>
        <v>#REF!</v>
      </c>
      <c r="O26" s="545"/>
      <c r="P26" s="543" t="str">
        <f>IF(AND('Matriz de Riesgos'!$N$48="Media",'Matriz de Riesgos'!$R$48="Menor"),CONCATENATE("R",'Matriz de Riesgos'!$A$48),"")</f>
        <v/>
      </c>
      <c r="Q26" s="544"/>
      <c r="R26" s="544" t="str">
        <f>IF(AND('Matriz de Riesgos'!$N$54="Media",'Matriz de Riesgos'!$R$54="Menor"),CONCATENATE("R",'Matriz de Riesgos'!$A$54),"")</f>
        <v/>
      </c>
      <c r="S26" s="544"/>
      <c r="T26" s="544" t="e">
        <f>IF(AND('Matriz de Riesgos'!#REF!="Media",'Matriz de Riesgos'!#REF!="Menor"),CONCATENATE("R",'Matriz de Riesgos'!#REF!),"")</f>
        <v>#REF!</v>
      </c>
      <c r="U26" s="545"/>
      <c r="V26" s="543" t="str">
        <f>IF(AND('Matriz de Riesgos'!$N$48="Media",'Matriz de Riesgos'!$R$48="Moderado"),CONCATENATE("R",'Matriz de Riesgos'!$A$48),"")</f>
        <v/>
      </c>
      <c r="W26" s="544"/>
      <c r="X26" s="544" t="str">
        <f>IF(AND('Matriz de Riesgos'!$N$54="Media",'Matriz de Riesgos'!$R$54="Moderado"),CONCATENATE("R",'Matriz de Riesgos'!$A$54),"")</f>
        <v/>
      </c>
      <c r="Y26" s="544"/>
      <c r="Z26" s="544" t="e">
        <f>IF(AND('Matriz de Riesgos'!#REF!="Media",'Matriz de Riesgos'!#REF!="Moderado"),CONCATENATE("R",'Matriz de Riesgos'!#REF!),"")</f>
        <v>#REF!</v>
      </c>
      <c r="AA26" s="545"/>
      <c r="AB26" s="527" t="str">
        <f>IF(AND('Matriz de Riesgos'!$N$48="Media",'Matriz de Riesgos'!$R$48="Mayor"),CONCATENATE("R",'Matriz de Riesgos'!$A$48),"")</f>
        <v/>
      </c>
      <c r="AC26" s="523"/>
      <c r="AD26" s="523" t="str">
        <f>IF(AND('Matriz de Riesgos'!$N$54="Media",'Matriz de Riesgos'!$R$54="Mayor"),CONCATENATE("R",'Matriz de Riesgos'!$A$54),"")</f>
        <v/>
      </c>
      <c r="AE26" s="523"/>
      <c r="AF26" s="523" t="e">
        <f>IF(AND('Matriz de Riesgos'!#REF!="Media",'Matriz de Riesgos'!#REF!="Mayor"),CONCATENATE("R",'Matriz de Riesgos'!#REF!),"")</f>
        <v>#REF!</v>
      </c>
      <c r="AG26" s="524"/>
      <c r="AH26" s="534" t="str">
        <f>IF(AND('Matriz de Riesgos'!$N$48="Media",'Matriz de Riesgos'!$R$48="Catastrófico"),CONCATENATE("R",'Matriz de Riesgos'!$A$48),"")</f>
        <v/>
      </c>
      <c r="AI26" s="535"/>
      <c r="AJ26" s="535" t="str">
        <f>IF(AND('Matriz de Riesgos'!$N$54="Media",'Matriz de Riesgos'!$R$54="Catastrófico"),CONCATENATE("R",'Matriz de Riesgos'!$A$54),"")</f>
        <v/>
      </c>
      <c r="AK26" s="535"/>
      <c r="AL26" s="535" t="e">
        <f>IF(AND('Matriz de Riesgos'!#REF!="Media",'Matriz de Riesgos'!#REF!="Catastrófico"),CONCATENATE("R",'Matriz de Riesgos'!#REF!),"")</f>
        <v>#REF!</v>
      </c>
      <c r="AM26" s="536"/>
      <c r="AN26" s="69"/>
      <c r="AO26" s="499"/>
      <c r="AP26" s="500"/>
      <c r="AQ26" s="500"/>
      <c r="AR26" s="500"/>
      <c r="AS26" s="500"/>
      <c r="AT26" s="501"/>
      <c r="AU26" s="69"/>
      <c r="AV26" s="69"/>
      <c r="AW26" s="69"/>
      <c r="AX26" s="69"/>
      <c r="AY26" s="69"/>
      <c r="AZ26" s="69"/>
      <c r="BA26" s="69"/>
      <c r="BB26" s="69"/>
      <c r="BC26" s="69"/>
      <c r="BD26" s="69"/>
      <c r="BE26" s="69"/>
      <c r="BF26" s="69"/>
      <c r="BG26" s="69"/>
      <c r="BH26" s="69"/>
      <c r="BI26" s="69"/>
      <c r="BJ26" s="69"/>
      <c r="BK26" s="69"/>
      <c r="BL26" s="69"/>
      <c r="BM26" s="69"/>
      <c r="BN26" s="69"/>
      <c r="BO26" s="69"/>
      <c r="BP26" s="69"/>
      <c r="BQ26" s="69"/>
      <c r="BR26" s="69"/>
      <c r="BS26" s="69"/>
      <c r="BT26" s="69"/>
      <c r="BU26" s="69"/>
      <c r="BV26" s="69"/>
      <c r="BW26" s="69"/>
      <c r="BX26" s="69"/>
      <c r="BY26" s="69"/>
      <c r="BZ26" s="69"/>
      <c r="CA26" s="69"/>
      <c r="CB26" s="69"/>
    </row>
    <row r="27" spans="1:80">
      <c r="A27" s="69"/>
      <c r="B27" s="476"/>
      <c r="C27" s="476"/>
      <c r="D27" s="477"/>
      <c r="E27" s="517"/>
      <c r="F27" s="518"/>
      <c r="G27" s="518"/>
      <c r="H27" s="518"/>
      <c r="I27" s="519"/>
      <c r="J27" s="543"/>
      <c r="K27" s="544"/>
      <c r="L27" s="544"/>
      <c r="M27" s="544"/>
      <c r="N27" s="544"/>
      <c r="O27" s="545"/>
      <c r="P27" s="543"/>
      <c r="Q27" s="544"/>
      <c r="R27" s="544"/>
      <c r="S27" s="544"/>
      <c r="T27" s="544"/>
      <c r="U27" s="545"/>
      <c r="V27" s="543"/>
      <c r="W27" s="544"/>
      <c r="X27" s="544"/>
      <c r="Y27" s="544"/>
      <c r="Z27" s="544"/>
      <c r="AA27" s="545"/>
      <c r="AB27" s="527"/>
      <c r="AC27" s="523"/>
      <c r="AD27" s="523"/>
      <c r="AE27" s="523"/>
      <c r="AF27" s="523"/>
      <c r="AG27" s="524"/>
      <c r="AH27" s="534"/>
      <c r="AI27" s="535"/>
      <c r="AJ27" s="535"/>
      <c r="AK27" s="535"/>
      <c r="AL27" s="535"/>
      <c r="AM27" s="536"/>
      <c r="AN27" s="69"/>
      <c r="AO27" s="499"/>
      <c r="AP27" s="500"/>
      <c r="AQ27" s="500"/>
      <c r="AR27" s="500"/>
      <c r="AS27" s="500"/>
      <c r="AT27" s="501"/>
      <c r="AU27" s="69"/>
      <c r="AV27" s="69"/>
      <c r="AW27" s="69"/>
      <c r="AX27" s="69"/>
      <c r="AY27" s="69"/>
      <c r="AZ27" s="69"/>
      <c r="BA27" s="69"/>
      <c r="BB27" s="69"/>
      <c r="BC27" s="69"/>
      <c r="BD27" s="69"/>
      <c r="BE27" s="69"/>
      <c r="BF27" s="69"/>
      <c r="BG27" s="69"/>
      <c r="BH27" s="69"/>
      <c r="BI27" s="69"/>
      <c r="BJ27" s="69"/>
      <c r="BK27" s="69"/>
      <c r="BL27" s="69"/>
      <c r="BM27" s="69"/>
      <c r="BN27" s="69"/>
      <c r="BO27" s="69"/>
      <c r="BP27" s="69"/>
      <c r="BQ27" s="69"/>
      <c r="BR27" s="69"/>
      <c r="BS27" s="69"/>
      <c r="BT27" s="69"/>
      <c r="BU27" s="69"/>
      <c r="BV27" s="69"/>
      <c r="BW27" s="69"/>
      <c r="BX27" s="69"/>
      <c r="BY27" s="69"/>
      <c r="BZ27" s="69"/>
      <c r="CA27" s="69"/>
      <c r="CB27" s="69"/>
    </row>
    <row r="28" spans="1:80">
      <c r="A28" s="69"/>
      <c r="B28" s="476"/>
      <c r="C28" s="476"/>
      <c r="D28" s="477"/>
      <c r="E28" s="517"/>
      <c r="F28" s="518"/>
      <c r="G28" s="518"/>
      <c r="H28" s="518"/>
      <c r="I28" s="519"/>
      <c r="J28" s="543" t="e">
        <f>IF(AND('Matriz de Riesgos'!#REF!="Media",'Matriz de Riesgos'!#REF!="Leve"),CONCATENATE("R",'Matriz de Riesgos'!#REF!),"")</f>
        <v>#REF!</v>
      </c>
      <c r="K28" s="544"/>
      <c r="L28" s="544" t="e">
        <f>IF(AND('Matriz de Riesgos'!#REF!="Media",'Matriz de Riesgos'!#REF!="Leve"),CONCATENATE("R",'Matriz de Riesgos'!#REF!),"")</f>
        <v>#REF!</v>
      </c>
      <c r="M28" s="544"/>
      <c r="N28" s="544" t="e">
        <f>IF(AND('Matriz de Riesgos'!#REF!="Media",'Matriz de Riesgos'!#REF!="Leve"),CONCATENATE("R",'Matriz de Riesgos'!$A$65),"")</f>
        <v>#REF!</v>
      </c>
      <c r="O28" s="545"/>
      <c r="P28" s="543" t="e">
        <f>IF(AND('Matriz de Riesgos'!#REF!="Media",'Matriz de Riesgos'!#REF!="Menor"),CONCATENATE("R",'Matriz de Riesgos'!#REF!),"")</f>
        <v>#REF!</v>
      </c>
      <c r="Q28" s="544"/>
      <c r="R28" s="544" t="e">
        <f>IF(AND('Matriz de Riesgos'!#REF!="Media",'Matriz de Riesgos'!#REF!="Menor"),CONCATENATE("R",'Matriz de Riesgos'!#REF!),"")</f>
        <v>#REF!</v>
      </c>
      <c r="S28" s="544"/>
      <c r="T28" s="544" t="e">
        <f>IF(AND('Matriz de Riesgos'!#REF!="Media",'Matriz de Riesgos'!#REF!="Menor"),CONCATENATE("R",'Matriz de Riesgos'!$A$65),"")</f>
        <v>#REF!</v>
      </c>
      <c r="U28" s="545"/>
      <c r="V28" s="543" t="e">
        <f>IF(AND('Matriz de Riesgos'!#REF!="Media",'Matriz de Riesgos'!#REF!="Moderado"),CONCATENATE("R",'Matriz de Riesgos'!#REF!),"")</f>
        <v>#REF!</v>
      </c>
      <c r="W28" s="544"/>
      <c r="X28" s="544" t="e">
        <f>IF(AND('Matriz de Riesgos'!#REF!="Media",'Matriz de Riesgos'!#REF!="Moderado"),CONCATENATE("R",'Matriz de Riesgos'!#REF!),"")</f>
        <v>#REF!</v>
      </c>
      <c r="Y28" s="544"/>
      <c r="Z28" s="544" t="e">
        <f>IF(AND('Matriz de Riesgos'!#REF!="Media",'Matriz de Riesgos'!#REF!="Moderado"),CONCATENATE("R",'Matriz de Riesgos'!$A$65),"")</f>
        <v>#REF!</v>
      </c>
      <c r="AA28" s="545"/>
      <c r="AB28" s="527" t="e">
        <f>IF(AND('Matriz de Riesgos'!#REF!="Media",'Matriz de Riesgos'!#REF!="Mayor"),CONCATENATE("R",'Matriz de Riesgos'!#REF!),"")</f>
        <v>#REF!</v>
      </c>
      <c r="AC28" s="523"/>
      <c r="AD28" s="523" t="e">
        <f>IF(AND('Matriz de Riesgos'!#REF!="Media",'Matriz de Riesgos'!#REF!="Mayor"),CONCATENATE("R",'Matriz de Riesgos'!#REF!),"")</f>
        <v>#REF!</v>
      </c>
      <c r="AE28" s="523"/>
      <c r="AF28" s="523" t="e">
        <f>IF(AND('Matriz de Riesgos'!#REF!="Media",'Matriz de Riesgos'!#REF!="Mayor"),CONCATENATE("R",'Matriz de Riesgos'!$A$65),"")</f>
        <v>#REF!</v>
      </c>
      <c r="AG28" s="524"/>
      <c r="AH28" s="534" t="e">
        <f>IF(AND('Matriz de Riesgos'!#REF!="Media",'Matriz de Riesgos'!#REF!="Catastrófico"),CONCATENATE("R",'Matriz de Riesgos'!#REF!),"")</f>
        <v>#REF!</v>
      </c>
      <c r="AI28" s="535"/>
      <c r="AJ28" s="535" t="e">
        <f>IF(AND('Matriz de Riesgos'!#REF!="Media",'Matriz de Riesgos'!#REF!="Catastrófico"),CONCATENATE("R",'Matriz de Riesgos'!#REF!),"")</f>
        <v>#REF!</v>
      </c>
      <c r="AK28" s="535"/>
      <c r="AL28" s="535" t="e">
        <f>IF(AND('Matriz de Riesgos'!#REF!="Media",'Matriz de Riesgos'!#REF!="Catastrófico"),CONCATENATE("R",'Matriz de Riesgos'!$A$65),"")</f>
        <v>#REF!</v>
      </c>
      <c r="AM28" s="536"/>
      <c r="AN28" s="69"/>
      <c r="AO28" s="499"/>
      <c r="AP28" s="500"/>
      <c r="AQ28" s="500"/>
      <c r="AR28" s="500"/>
      <c r="AS28" s="500"/>
      <c r="AT28" s="501"/>
      <c r="AU28" s="69"/>
      <c r="AV28" s="69"/>
      <c r="AW28" s="69"/>
      <c r="AX28" s="69"/>
      <c r="AY28" s="69"/>
      <c r="AZ28" s="69"/>
      <c r="BA28" s="69"/>
      <c r="BB28" s="69"/>
      <c r="BC28" s="69"/>
      <c r="BD28" s="69"/>
      <c r="BE28" s="69"/>
      <c r="BF28" s="69"/>
      <c r="BG28" s="69"/>
      <c r="BH28" s="69"/>
      <c r="BI28" s="69"/>
      <c r="BJ28" s="69"/>
      <c r="BK28" s="69"/>
      <c r="BL28" s="69"/>
      <c r="BM28" s="69"/>
      <c r="BN28" s="69"/>
      <c r="BO28" s="69"/>
      <c r="BP28" s="69"/>
      <c r="BQ28" s="69"/>
      <c r="BR28" s="69"/>
      <c r="BS28" s="69"/>
      <c r="BT28" s="69"/>
      <c r="BU28" s="69"/>
      <c r="BV28" s="69"/>
      <c r="BW28" s="69"/>
      <c r="BX28" s="69"/>
      <c r="BY28" s="69"/>
      <c r="BZ28" s="69"/>
      <c r="CA28" s="69"/>
      <c r="CB28" s="69"/>
    </row>
    <row r="29" spans="1:80" ht="15" thickBot="1">
      <c r="A29" s="69"/>
      <c r="B29" s="476"/>
      <c r="C29" s="476"/>
      <c r="D29" s="477"/>
      <c r="E29" s="520"/>
      <c r="F29" s="521"/>
      <c r="G29" s="521"/>
      <c r="H29" s="521"/>
      <c r="I29" s="522"/>
      <c r="J29" s="543"/>
      <c r="K29" s="544"/>
      <c r="L29" s="544"/>
      <c r="M29" s="544"/>
      <c r="N29" s="544"/>
      <c r="O29" s="545"/>
      <c r="P29" s="546"/>
      <c r="Q29" s="547"/>
      <c r="R29" s="547"/>
      <c r="S29" s="547"/>
      <c r="T29" s="547"/>
      <c r="U29" s="548"/>
      <c r="V29" s="546"/>
      <c r="W29" s="547"/>
      <c r="X29" s="547"/>
      <c r="Y29" s="547"/>
      <c r="Z29" s="547"/>
      <c r="AA29" s="548"/>
      <c r="AB29" s="531"/>
      <c r="AC29" s="532"/>
      <c r="AD29" s="532"/>
      <c r="AE29" s="532"/>
      <c r="AF29" s="532"/>
      <c r="AG29" s="533"/>
      <c r="AH29" s="537"/>
      <c r="AI29" s="538"/>
      <c r="AJ29" s="538"/>
      <c r="AK29" s="538"/>
      <c r="AL29" s="538"/>
      <c r="AM29" s="539"/>
      <c r="AN29" s="69"/>
      <c r="AO29" s="502"/>
      <c r="AP29" s="503"/>
      <c r="AQ29" s="503"/>
      <c r="AR29" s="503"/>
      <c r="AS29" s="503"/>
      <c r="AT29" s="504"/>
      <c r="AU29" s="69"/>
      <c r="AV29" s="69"/>
      <c r="AW29" s="69"/>
      <c r="AX29" s="69"/>
      <c r="AY29" s="69"/>
      <c r="AZ29" s="69"/>
      <c r="BA29" s="69"/>
      <c r="BB29" s="69"/>
      <c r="BC29" s="69"/>
      <c r="BD29" s="69"/>
      <c r="BE29" s="69"/>
      <c r="BF29" s="69"/>
      <c r="BG29" s="69"/>
      <c r="BH29" s="69"/>
      <c r="BI29" s="69"/>
      <c r="BJ29" s="69"/>
      <c r="BK29" s="69"/>
      <c r="BL29" s="69"/>
      <c r="BM29" s="69"/>
      <c r="BN29" s="69"/>
      <c r="BO29" s="69"/>
      <c r="BP29" s="69"/>
      <c r="BQ29" s="69"/>
      <c r="BR29" s="69"/>
      <c r="BS29" s="69"/>
      <c r="BT29" s="69"/>
      <c r="BU29" s="69"/>
      <c r="BV29" s="69"/>
      <c r="BW29" s="69"/>
      <c r="BX29" s="69"/>
      <c r="BY29" s="69"/>
      <c r="BZ29" s="69"/>
      <c r="CA29" s="69"/>
      <c r="CB29" s="69"/>
    </row>
    <row r="30" spans="1:80">
      <c r="A30" s="69"/>
      <c r="B30" s="476"/>
      <c r="C30" s="476"/>
      <c r="D30" s="477"/>
      <c r="E30" s="514" t="s">
        <v>937</v>
      </c>
      <c r="F30" s="515"/>
      <c r="G30" s="515"/>
      <c r="H30" s="515"/>
      <c r="I30" s="515"/>
      <c r="J30" s="558" t="str">
        <f>IF(AND('Matriz de Riesgos'!$N$12="Baja",'Matriz de Riesgos'!$R$12="Leve"),CONCATENATE("R",'Matriz de Riesgos'!$A$12),"")</f>
        <v/>
      </c>
      <c r="K30" s="559"/>
      <c r="L30" s="559" t="str">
        <f>IF(AND('Matriz de Riesgos'!$N$18="Baja",'Matriz de Riesgos'!$R$18="Leve"),CONCATENATE("R",'Matriz de Riesgos'!$A$18),"")</f>
        <v/>
      </c>
      <c r="M30" s="559"/>
      <c r="N30" s="559" t="str">
        <f>IF(AND('Matriz de Riesgos'!$N$24="Baja",'Matriz de Riesgos'!$R$24="Leve"),CONCATENATE("R",'Matriz de Riesgos'!$A$24),"")</f>
        <v/>
      </c>
      <c r="O30" s="560"/>
      <c r="P30" s="550" t="str">
        <f>IF(AND('Matriz de Riesgos'!$N$12="Baja",'Matriz de Riesgos'!$R$12="Menor"),CONCATENATE("R",'Matriz de Riesgos'!$A$12),"")</f>
        <v/>
      </c>
      <c r="Q30" s="550"/>
      <c r="R30" s="550" t="str">
        <f>IF(AND('Matriz de Riesgos'!$N$18="Baja",'Matriz de Riesgos'!$R$18="Menor"),CONCATENATE("R",'Matriz de Riesgos'!$A$18),"")</f>
        <v/>
      </c>
      <c r="S30" s="550"/>
      <c r="T30" s="550" t="str">
        <f>IF(AND('Matriz de Riesgos'!$N$24="Baja",'Matriz de Riesgos'!$R$24="Menor"),CONCATENATE("R",'Matriz de Riesgos'!$A$24),"")</f>
        <v/>
      </c>
      <c r="U30" s="551"/>
      <c r="V30" s="549" t="str">
        <f>IF(AND('Matriz de Riesgos'!$N$12="Baja",'Matriz de Riesgos'!$R$12="Moderado"),CONCATENATE("R",'Matriz de Riesgos'!$A$12),"")</f>
        <v/>
      </c>
      <c r="W30" s="550"/>
      <c r="X30" s="550" t="str">
        <f>IF(AND('Matriz de Riesgos'!$N$18="Baja",'Matriz de Riesgos'!$R$18="Moderado"),CONCATENATE("R",'Matriz de Riesgos'!$A$18),"")</f>
        <v/>
      </c>
      <c r="Y30" s="550"/>
      <c r="Z30" s="550" t="str">
        <f>IF(AND('Matriz de Riesgos'!$N$24="Baja",'Matriz de Riesgos'!$R$24="Moderado"),CONCATENATE("R",'Matriz de Riesgos'!$A$24),"")</f>
        <v/>
      </c>
      <c r="AA30" s="551"/>
      <c r="AB30" s="525" t="str">
        <f>IF(AND('Matriz de Riesgos'!$N$12="Baja",'Matriz de Riesgos'!$R$12="Mayor"),CONCATENATE("R",'Matriz de Riesgos'!$A$12),"")</f>
        <v/>
      </c>
      <c r="AC30" s="526"/>
      <c r="AD30" s="526" t="str">
        <f>IF(AND('Matriz de Riesgos'!$N$18="Baja",'Matriz de Riesgos'!$R$18="Mayor"),CONCATENATE("R",'Matriz de Riesgos'!$A$18),"")</f>
        <v/>
      </c>
      <c r="AE30" s="526"/>
      <c r="AF30" s="526" t="str">
        <f>IF(AND('Matriz de Riesgos'!$N$24="Baja",'Matriz de Riesgos'!$R$24="Mayor"),CONCATENATE("R",'Matriz de Riesgos'!$A$24),"")</f>
        <v/>
      </c>
      <c r="AG30" s="528"/>
      <c r="AH30" s="540" t="str">
        <f>IF(AND('Matriz de Riesgos'!$N$12="Baja",'Matriz de Riesgos'!$R$12="Catastrófico"),CONCATENATE("R",'Matriz de Riesgos'!$A$12),"")</f>
        <v/>
      </c>
      <c r="AI30" s="541"/>
      <c r="AJ30" s="541" t="str">
        <f>IF(AND('Matriz de Riesgos'!$N$18="Baja",'Matriz de Riesgos'!$R$18="Catastrófico"),CONCATENATE("R",'Matriz de Riesgos'!$A$18),"")</f>
        <v/>
      </c>
      <c r="AK30" s="541"/>
      <c r="AL30" s="541" t="str">
        <f>IF(AND('Matriz de Riesgos'!$N$24="Baja",'Matriz de Riesgos'!$R$24="Catastrófico"),CONCATENATE("R",'Matriz de Riesgos'!$A$24),"")</f>
        <v/>
      </c>
      <c r="AM30" s="542"/>
      <c r="AN30" s="69"/>
      <c r="AO30" s="505" t="s">
        <v>938</v>
      </c>
      <c r="AP30" s="506"/>
      <c r="AQ30" s="506"/>
      <c r="AR30" s="506"/>
      <c r="AS30" s="506"/>
      <c r="AT30" s="507"/>
      <c r="AU30" s="69"/>
      <c r="AV30" s="69"/>
      <c r="AW30" s="69"/>
      <c r="AX30" s="69"/>
      <c r="AY30" s="69"/>
      <c r="AZ30" s="69"/>
      <c r="BA30" s="69"/>
      <c r="BB30" s="69"/>
      <c r="BC30" s="69"/>
      <c r="BD30" s="69"/>
      <c r="BE30" s="69"/>
      <c r="BF30" s="69"/>
      <c r="BG30" s="69"/>
      <c r="BH30" s="69"/>
      <c r="BI30" s="69"/>
      <c r="BJ30" s="69"/>
      <c r="BK30" s="69"/>
      <c r="BL30" s="69"/>
      <c r="BM30" s="69"/>
      <c r="BN30" s="69"/>
      <c r="BO30" s="69"/>
      <c r="BP30" s="69"/>
      <c r="BQ30" s="69"/>
      <c r="BR30" s="69"/>
      <c r="BS30" s="69"/>
      <c r="BT30" s="69"/>
      <c r="BU30" s="69"/>
      <c r="BV30" s="69"/>
      <c r="BW30" s="69"/>
      <c r="BX30" s="69"/>
      <c r="BY30" s="69"/>
      <c r="BZ30" s="69"/>
      <c r="CA30" s="69"/>
      <c r="CB30" s="69"/>
    </row>
    <row r="31" spans="1:80">
      <c r="A31" s="69"/>
      <c r="B31" s="476"/>
      <c r="C31" s="476"/>
      <c r="D31" s="477"/>
      <c r="E31" s="517"/>
      <c r="F31" s="518"/>
      <c r="G31" s="518"/>
      <c r="H31" s="518"/>
      <c r="I31" s="518"/>
      <c r="J31" s="554"/>
      <c r="K31" s="552"/>
      <c r="L31" s="552"/>
      <c r="M31" s="552"/>
      <c r="N31" s="552"/>
      <c r="O31" s="553"/>
      <c r="P31" s="544"/>
      <c r="Q31" s="544"/>
      <c r="R31" s="544"/>
      <c r="S31" s="544"/>
      <c r="T31" s="544"/>
      <c r="U31" s="545"/>
      <c r="V31" s="543"/>
      <c r="W31" s="544"/>
      <c r="X31" s="544"/>
      <c r="Y31" s="544"/>
      <c r="Z31" s="544"/>
      <c r="AA31" s="545"/>
      <c r="AB31" s="527"/>
      <c r="AC31" s="523"/>
      <c r="AD31" s="523"/>
      <c r="AE31" s="523"/>
      <c r="AF31" s="523"/>
      <c r="AG31" s="524"/>
      <c r="AH31" s="534"/>
      <c r="AI31" s="535"/>
      <c r="AJ31" s="535"/>
      <c r="AK31" s="535"/>
      <c r="AL31" s="535"/>
      <c r="AM31" s="536"/>
      <c r="AN31" s="69"/>
      <c r="AO31" s="508"/>
      <c r="AP31" s="509"/>
      <c r="AQ31" s="509"/>
      <c r="AR31" s="509"/>
      <c r="AS31" s="509"/>
      <c r="AT31" s="510"/>
      <c r="AU31" s="69"/>
      <c r="AV31" s="69"/>
      <c r="AW31" s="69"/>
      <c r="AX31" s="69"/>
      <c r="AY31" s="69"/>
      <c r="AZ31" s="69"/>
      <c r="BA31" s="69"/>
      <c r="BB31" s="69"/>
      <c r="BC31" s="69"/>
      <c r="BD31" s="69"/>
      <c r="BE31" s="69"/>
      <c r="BF31" s="69"/>
      <c r="BG31" s="69"/>
      <c r="BH31" s="69"/>
      <c r="BI31" s="69"/>
      <c r="BJ31" s="69"/>
      <c r="BK31" s="69"/>
      <c r="BL31" s="69"/>
      <c r="BM31" s="69"/>
      <c r="BN31" s="69"/>
      <c r="BO31" s="69"/>
      <c r="BP31" s="69"/>
      <c r="BQ31" s="69"/>
      <c r="BR31" s="69"/>
      <c r="BS31" s="69"/>
      <c r="BT31" s="69"/>
      <c r="BU31" s="69"/>
      <c r="BV31" s="69"/>
      <c r="BW31" s="69"/>
      <c r="BX31" s="69"/>
      <c r="BY31" s="69"/>
      <c r="BZ31" s="69"/>
      <c r="CA31" s="69"/>
      <c r="CB31" s="69"/>
    </row>
    <row r="32" spans="1:80">
      <c r="A32" s="69"/>
      <c r="B32" s="476"/>
      <c r="C32" s="476"/>
      <c r="D32" s="477"/>
      <c r="E32" s="517"/>
      <c r="F32" s="518"/>
      <c r="G32" s="518"/>
      <c r="H32" s="518"/>
      <c r="I32" s="518"/>
      <c r="J32" s="554" t="str">
        <f>IF(AND('Matriz de Riesgos'!$N$30="Baja",'Matriz de Riesgos'!$R$30="Leve"),CONCATENATE("R",'Matriz de Riesgos'!$A$30),"")</f>
        <v/>
      </c>
      <c r="K32" s="552"/>
      <c r="L32" s="552" t="str">
        <f>IF(AND('Matriz de Riesgos'!$N$36="Baja",'Matriz de Riesgos'!$R$36="Leve"),CONCATENATE("R",'Matriz de Riesgos'!$A$36),"")</f>
        <v/>
      </c>
      <c r="M32" s="552"/>
      <c r="N32" s="552" t="str">
        <f>IF(AND('Matriz de Riesgos'!$N$42="Baja",'Matriz de Riesgos'!$R$42="Leve"),CONCATENATE("R",'Matriz de Riesgos'!$A$42),"")</f>
        <v/>
      </c>
      <c r="O32" s="553"/>
      <c r="P32" s="544" t="str">
        <f>IF(AND('Matriz de Riesgos'!$N$30="Baja",'Matriz de Riesgos'!$R$30="Menor"),CONCATENATE("R",'Matriz de Riesgos'!$A$30),"")</f>
        <v/>
      </c>
      <c r="Q32" s="544"/>
      <c r="R32" s="544" t="str">
        <f>IF(AND('Matriz de Riesgos'!$N$36="Baja",'Matriz de Riesgos'!$R$36="Menor"),CONCATENATE("R",'Matriz de Riesgos'!$A$36),"")</f>
        <v/>
      </c>
      <c r="S32" s="544"/>
      <c r="T32" s="544" t="str">
        <f>IF(AND('Matriz de Riesgos'!$N$42="Baja",'Matriz de Riesgos'!$R$42="Menor"),CONCATENATE("R",'Matriz de Riesgos'!$A$42),"")</f>
        <v/>
      </c>
      <c r="U32" s="545"/>
      <c r="V32" s="543" t="str">
        <f>IF(AND('Matriz de Riesgos'!$N$30="Baja",'Matriz de Riesgos'!$R$30="Moderado"),CONCATENATE("R",'Matriz de Riesgos'!$A$30),"")</f>
        <v/>
      </c>
      <c r="W32" s="544"/>
      <c r="X32" s="544" t="str">
        <f>IF(AND('Matriz de Riesgos'!$N$36="Baja",'Matriz de Riesgos'!$R$36="Moderado"),CONCATENATE("R",'Matriz de Riesgos'!$A$36),"")</f>
        <v/>
      </c>
      <c r="Y32" s="544"/>
      <c r="Z32" s="544" t="str">
        <f>IF(AND('Matriz de Riesgos'!$N$42="Baja",'Matriz de Riesgos'!$R$42="Moderado"),CONCATENATE("R",'Matriz de Riesgos'!$A$42),"")</f>
        <v/>
      </c>
      <c r="AA32" s="545"/>
      <c r="AB32" s="527" t="str">
        <f>IF(AND('Matriz de Riesgos'!$N$30="Baja",'Matriz de Riesgos'!$R$30="Mayor"),CONCATENATE("R",'Matriz de Riesgos'!$A$30),"")</f>
        <v/>
      </c>
      <c r="AC32" s="523"/>
      <c r="AD32" s="523" t="str">
        <f>IF(AND('Matriz de Riesgos'!$N$36="Baja",'Matriz de Riesgos'!$R$36="Mayor"),CONCATENATE("R",'Matriz de Riesgos'!$A$36),"")</f>
        <v/>
      </c>
      <c r="AE32" s="523"/>
      <c r="AF32" s="523" t="str">
        <f>IF(AND('Matriz de Riesgos'!$N$42="Baja",'Matriz de Riesgos'!$R$42="Mayor"),CONCATENATE("R",'Matriz de Riesgos'!$A$42),"")</f>
        <v/>
      </c>
      <c r="AG32" s="524"/>
      <c r="AH32" s="534" t="str">
        <f>IF(AND('Matriz de Riesgos'!$N$30="Baja",'Matriz de Riesgos'!$R$30="Catastrófico"),CONCATENATE("R",'Matriz de Riesgos'!$A$30),"")</f>
        <v/>
      </c>
      <c r="AI32" s="535"/>
      <c r="AJ32" s="535" t="str">
        <f>IF(AND('Matriz de Riesgos'!$N$36="Baja",'Matriz de Riesgos'!$R$36="Catastrófico"),CONCATENATE("R",'Matriz de Riesgos'!$A$36),"")</f>
        <v/>
      </c>
      <c r="AK32" s="535"/>
      <c r="AL32" s="535" t="str">
        <f>IF(AND('Matriz de Riesgos'!$N$42="Baja",'Matriz de Riesgos'!$R$42="Catastrófico"),CONCATENATE("R",'Matriz de Riesgos'!$A$42),"")</f>
        <v/>
      </c>
      <c r="AM32" s="536"/>
      <c r="AN32" s="69"/>
      <c r="AO32" s="508"/>
      <c r="AP32" s="509"/>
      <c r="AQ32" s="509"/>
      <c r="AR32" s="509"/>
      <c r="AS32" s="509"/>
      <c r="AT32" s="510"/>
      <c r="AU32" s="69"/>
      <c r="AV32" s="69"/>
      <c r="AW32" s="69"/>
      <c r="AX32" s="69"/>
      <c r="AY32" s="69"/>
      <c r="AZ32" s="69"/>
      <c r="BA32" s="69"/>
      <c r="BB32" s="69"/>
      <c r="BC32" s="69"/>
      <c r="BD32" s="69"/>
      <c r="BE32" s="69"/>
      <c r="BF32" s="69"/>
      <c r="BG32" s="69"/>
      <c r="BH32" s="69"/>
      <c r="BI32" s="69"/>
      <c r="BJ32" s="69"/>
      <c r="BK32" s="69"/>
      <c r="BL32" s="69"/>
      <c r="BM32" s="69"/>
      <c r="BN32" s="69"/>
      <c r="BO32" s="69"/>
      <c r="BP32" s="69"/>
      <c r="BQ32" s="69"/>
      <c r="BR32" s="69"/>
      <c r="BS32" s="69"/>
      <c r="BT32" s="69"/>
      <c r="BU32" s="69"/>
      <c r="BV32" s="69"/>
      <c r="BW32" s="69"/>
      <c r="BX32" s="69"/>
      <c r="BY32" s="69"/>
      <c r="BZ32" s="69"/>
      <c r="CA32" s="69"/>
      <c r="CB32" s="69"/>
    </row>
    <row r="33" spans="1:80">
      <c r="A33" s="69"/>
      <c r="B33" s="476"/>
      <c r="C33" s="476"/>
      <c r="D33" s="477"/>
      <c r="E33" s="517"/>
      <c r="F33" s="518"/>
      <c r="G33" s="518"/>
      <c r="H33" s="518"/>
      <c r="I33" s="518"/>
      <c r="J33" s="554"/>
      <c r="K33" s="552"/>
      <c r="L33" s="552"/>
      <c r="M33" s="552"/>
      <c r="N33" s="552"/>
      <c r="O33" s="553"/>
      <c r="P33" s="544"/>
      <c r="Q33" s="544"/>
      <c r="R33" s="544"/>
      <c r="S33" s="544"/>
      <c r="T33" s="544"/>
      <c r="U33" s="545"/>
      <c r="V33" s="543"/>
      <c r="W33" s="544"/>
      <c r="X33" s="544"/>
      <c r="Y33" s="544"/>
      <c r="Z33" s="544"/>
      <c r="AA33" s="545"/>
      <c r="AB33" s="527"/>
      <c r="AC33" s="523"/>
      <c r="AD33" s="523"/>
      <c r="AE33" s="523"/>
      <c r="AF33" s="523"/>
      <c r="AG33" s="524"/>
      <c r="AH33" s="534"/>
      <c r="AI33" s="535"/>
      <c r="AJ33" s="535"/>
      <c r="AK33" s="535"/>
      <c r="AL33" s="535"/>
      <c r="AM33" s="536"/>
      <c r="AN33" s="69"/>
      <c r="AO33" s="508"/>
      <c r="AP33" s="509"/>
      <c r="AQ33" s="509"/>
      <c r="AR33" s="509"/>
      <c r="AS33" s="509"/>
      <c r="AT33" s="510"/>
      <c r="AU33" s="69"/>
      <c r="AV33" s="69"/>
      <c r="AW33" s="69"/>
      <c r="AX33" s="69"/>
      <c r="AY33" s="69"/>
      <c r="AZ33" s="69"/>
      <c r="BA33" s="69"/>
      <c r="BB33" s="69"/>
      <c r="BC33" s="69"/>
      <c r="BD33" s="69"/>
      <c r="BE33" s="69"/>
      <c r="BF33" s="69"/>
      <c r="BG33" s="69"/>
      <c r="BH33" s="69"/>
      <c r="BI33" s="69"/>
      <c r="BJ33" s="69"/>
      <c r="BK33" s="69"/>
      <c r="BL33" s="69"/>
      <c r="BM33" s="69"/>
      <c r="BN33" s="69"/>
      <c r="BO33" s="69"/>
      <c r="BP33" s="69"/>
      <c r="BQ33" s="69"/>
      <c r="BR33" s="69"/>
      <c r="BS33" s="69"/>
      <c r="BT33" s="69"/>
      <c r="BU33" s="69"/>
      <c r="BV33" s="69"/>
      <c r="BW33" s="69"/>
      <c r="BX33" s="69"/>
      <c r="BY33" s="69"/>
      <c r="BZ33" s="69"/>
      <c r="CA33" s="69"/>
      <c r="CB33" s="69"/>
    </row>
    <row r="34" spans="1:80">
      <c r="A34" s="69"/>
      <c r="B34" s="476"/>
      <c r="C34" s="476"/>
      <c r="D34" s="477"/>
      <c r="E34" s="517"/>
      <c r="F34" s="518"/>
      <c r="G34" s="518"/>
      <c r="H34" s="518"/>
      <c r="I34" s="518"/>
      <c r="J34" s="554" t="str">
        <f>IF(AND('Matriz de Riesgos'!$N$48="Baja",'Matriz de Riesgos'!$R$48="Leve"),CONCATENATE("R",'Matriz de Riesgos'!$A$48),"")</f>
        <v/>
      </c>
      <c r="K34" s="552"/>
      <c r="L34" s="552" t="str">
        <f>IF(AND('Matriz de Riesgos'!$N$54="Baja",'Matriz de Riesgos'!$R$54="Leve"),CONCATENATE("R",'Matriz de Riesgos'!$A$54),"")</f>
        <v/>
      </c>
      <c r="M34" s="552"/>
      <c r="N34" s="552" t="e">
        <f>IF(AND('Matriz de Riesgos'!#REF!="Baja",'Matriz de Riesgos'!#REF!="Leve"),CONCATENATE("R",'Matriz de Riesgos'!#REF!),"")</f>
        <v>#REF!</v>
      </c>
      <c r="O34" s="553"/>
      <c r="P34" s="544" t="str">
        <f>IF(AND('Matriz de Riesgos'!$N$48="Baja",'Matriz de Riesgos'!$R$48="Menor"),CONCATENATE("R",'Matriz de Riesgos'!$A$48),"")</f>
        <v/>
      </c>
      <c r="Q34" s="544"/>
      <c r="R34" s="544" t="str">
        <f>IF(AND('Matriz de Riesgos'!$N$54="Baja",'Matriz de Riesgos'!$R$54="Menor"),CONCATENATE("R",'Matriz de Riesgos'!$A$54),"")</f>
        <v/>
      </c>
      <c r="S34" s="544"/>
      <c r="T34" s="544" t="e">
        <f>IF(AND('Matriz de Riesgos'!#REF!="Baja",'Matriz de Riesgos'!#REF!="Menor"),CONCATENATE("R",'Matriz de Riesgos'!#REF!),"")</f>
        <v>#REF!</v>
      </c>
      <c r="U34" s="545"/>
      <c r="V34" s="543" t="str">
        <f>IF(AND('Matriz de Riesgos'!$N$48="Baja",'Matriz de Riesgos'!$R$48="Moderado"),CONCATENATE("R",'Matriz de Riesgos'!$A$48),"")</f>
        <v/>
      </c>
      <c r="W34" s="544"/>
      <c r="X34" s="544" t="str">
        <f>IF(AND('Matriz de Riesgos'!$N$54="Baja",'Matriz de Riesgos'!$R$54="Moderado"),CONCATENATE("R",'Matriz de Riesgos'!$A$54),"")</f>
        <v/>
      </c>
      <c r="Y34" s="544"/>
      <c r="Z34" s="544" t="e">
        <f>IF(AND('Matriz de Riesgos'!#REF!="Baja",'Matriz de Riesgos'!#REF!="Moderado"),CONCATENATE("R",'Matriz de Riesgos'!#REF!),"")</f>
        <v>#REF!</v>
      </c>
      <c r="AA34" s="545"/>
      <c r="AB34" s="527" t="str">
        <f>IF(AND('Matriz de Riesgos'!$N$48="Baja",'Matriz de Riesgos'!$R$48="Mayor"),CONCATENATE("R",'Matriz de Riesgos'!$A$48),"")</f>
        <v/>
      </c>
      <c r="AC34" s="523"/>
      <c r="AD34" s="523" t="str">
        <f>IF(AND('Matriz de Riesgos'!$N$54="Baja",'Matriz de Riesgos'!$R$54="Mayor"),CONCATENATE("R",'Matriz de Riesgos'!$A$54),"")</f>
        <v/>
      </c>
      <c r="AE34" s="523"/>
      <c r="AF34" s="523" t="e">
        <f>IF(AND('Matriz de Riesgos'!#REF!="Baja",'Matriz de Riesgos'!#REF!="Mayor"),CONCATENATE("R",'Matriz de Riesgos'!#REF!),"")</f>
        <v>#REF!</v>
      </c>
      <c r="AG34" s="524"/>
      <c r="AH34" s="534" t="str">
        <f>IF(AND('Matriz de Riesgos'!$N$48="Baja",'Matriz de Riesgos'!$R$48="Catastrófico"),CONCATENATE("R",'Matriz de Riesgos'!$A$48),"")</f>
        <v/>
      </c>
      <c r="AI34" s="535"/>
      <c r="AJ34" s="535" t="str">
        <f>IF(AND('Matriz de Riesgos'!$N$54="Baja",'Matriz de Riesgos'!$R$54="Catastrófico"),CONCATENATE("R",'Matriz de Riesgos'!$A$54),"")</f>
        <v/>
      </c>
      <c r="AK34" s="535"/>
      <c r="AL34" s="535" t="e">
        <f>IF(AND('Matriz de Riesgos'!#REF!="Baja",'Matriz de Riesgos'!#REF!="Catastrófico"),CONCATENATE("R",'Matriz de Riesgos'!#REF!),"")</f>
        <v>#REF!</v>
      </c>
      <c r="AM34" s="536"/>
      <c r="AN34" s="69"/>
      <c r="AO34" s="508"/>
      <c r="AP34" s="509"/>
      <c r="AQ34" s="509"/>
      <c r="AR34" s="509"/>
      <c r="AS34" s="509"/>
      <c r="AT34" s="510"/>
      <c r="AU34" s="69"/>
      <c r="AV34" s="69"/>
      <c r="AW34" s="69"/>
      <c r="AX34" s="69"/>
      <c r="AY34" s="69"/>
      <c r="AZ34" s="69"/>
      <c r="BA34" s="69"/>
      <c r="BB34" s="69"/>
      <c r="BC34" s="69"/>
      <c r="BD34" s="69"/>
      <c r="BE34" s="69"/>
      <c r="BF34" s="69"/>
      <c r="BG34" s="69"/>
      <c r="BH34" s="69"/>
      <c r="BI34" s="69"/>
      <c r="BJ34" s="69"/>
      <c r="BK34" s="69"/>
      <c r="BL34" s="69"/>
      <c r="BM34" s="69"/>
      <c r="BN34" s="69"/>
      <c r="BO34" s="69"/>
      <c r="BP34" s="69"/>
      <c r="BQ34" s="69"/>
      <c r="BR34" s="69"/>
      <c r="BS34" s="69"/>
      <c r="BT34" s="69"/>
      <c r="BU34" s="69"/>
      <c r="BV34" s="69"/>
      <c r="BW34" s="69"/>
      <c r="BX34" s="69"/>
      <c r="BY34" s="69"/>
      <c r="BZ34" s="69"/>
      <c r="CA34" s="69"/>
      <c r="CB34" s="69"/>
    </row>
    <row r="35" spans="1:80">
      <c r="A35" s="69"/>
      <c r="B35" s="476"/>
      <c r="C35" s="476"/>
      <c r="D35" s="477"/>
      <c r="E35" s="517"/>
      <c r="F35" s="518"/>
      <c r="G35" s="518"/>
      <c r="H35" s="518"/>
      <c r="I35" s="518"/>
      <c r="J35" s="554"/>
      <c r="K35" s="552"/>
      <c r="L35" s="552"/>
      <c r="M35" s="552"/>
      <c r="N35" s="552"/>
      <c r="O35" s="553"/>
      <c r="P35" s="544"/>
      <c r="Q35" s="544"/>
      <c r="R35" s="544"/>
      <c r="S35" s="544"/>
      <c r="T35" s="544"/>
      <c r="U35" s="545"/>
      <c r="V35" s="543"/>
      <c r="W35" s="544"/>
      <c r="X35" s="544"/>
      <c r="Y35" s="544"/>
      <c r="Z35" s="544"/>
      <c r="AA35" s="545"/>
      <c r="AB35" s="527"/>
      <c r="AC35" s="523"/>
      <c r="AD35" s="523"/>
      <c r="AE35" s="523"/>
      <c r="AF35" s="523"/>
      <c r="AG35" s="524"/>
      <c r="AH35" s="534"/>
      <c r="AI35" s="535"/>
      <c r="AJ35" s="535"/>
      <c r="AK35" s="535"/>
      <c r="AL35" s="535"/>
      <c r="AM35" s="536"/>
      <c r="AN35" s="69"/>
      <c r="AO35" s="508"/>
      <c r="AP35" s="509"/>
      <c r="AQ35" s="509"/>
      <c r="AR35" s="509"/>
      <c r="AS35" s="509"/>
      <c r="AT35" s="510"/>
      <c r="AU35" s="69"/>
      <c r="AV35" s="69"/>
      <c r="AW35" s="69"/>
      <c r="AX35" s="69"/>
      <c r="AY35" s="69"/>
      <c r="AZ35" s="69"/>
      <c r="BA35" s="69"/>
      <c r="BB35" s="69"/>
      <c r="BC35" s="69"/>
      <c r="BD35" s="69"/>
      <c r="BE35" s="69"/>
      <c r="BF35" s="69"/>
      <c r="BG35" s="69"/>
      <c r="BH35" s="69"/>
      <c r="BI35" s="69"/>
      <c r="BJ35" s="69"/>
      <c r="BK35" s="69"/>
      <c r="BL35" s="69"/>
      <c r="BM35" s="69"/>
      <c r="BN35" s="69"/>
      <c r="BO35" s="69"/>
      <c r="BP35" s="69"/>
      <c r="BQ35" s="69"/>
      <c r="BR35" s="69"/>
      <c r="BS35" s="69"/>
      <c r="BT35" s="69"/>
      <c r="BU35" s="69"/>
      <c r="BV35" s="69"/>
      <c r="BW35" s="69"/>
      <c r="BX35" s="69"/>
      <c r="BY35" s="69"/>
      <c r="BZ35" s="69"/>
      <c r="CA35" s="69"/>
      <c r="CB35" s="69"/>
    </row>
    <row r="36" spans="1:80">
      <c r="A36" s="69"/>
      <c r="B36" s="476"/>
      <c r="C36" s="476"/>
      <c r="D36" s="477"/>
      <c r="E36" s="517"/>
      <c r="F36" s="518"/>
      <c r="G36" s="518"/>
      <c r="H36" s="518"/>
      <c r="I36" s="518"/>
      <c r="J36" s="554" t="e">
        <f>IF(AND('Matriz de Riesgos'!#REF!="Baja",'Matriz de Riesgos'!#REF!="Leve"),CONCATENATE("R",'Matriz de Riesgos'!#REF!),"")</f>
        <v>#REF!</v>
      </c>
      <c r="K36" s="552"/>
      <c r="L36" s="552" t="e">
        <f>IF(AND('Matriz de Riesgos'!#REF!="Baja",'Matriz de Riesgos'!#REF!="Leve"),CONCATENATE("R",'Matriz de Riesgos'!#REF!),"")</f>
        <v>#REF!</v>
      </c>
      <c r="M36" s="552"/>
      <c r="N36" s="552" t="e">
        <f>IF(AND('Matriz de Riesgos'!#REF!="Baja",'Matriz de Riesgos'!#REF!="Leve"),CONCATENATE("R",'Matriz de Riesgos'!$A$65),"")</f>
        <v>#REF!</v>
      </c>
      <c r="O36" s="553"/>
      <c r="P36" s="544" t="e">
        <f>IF(AND('Matriz de Riesgos'!#REF!="Baja",'Matriz de Riesgos'!#REF!="Menor"),CONCATENATE("R",'Matriz de Riesgos'!#REF!),"")</f>
        <v>#REF!</v>
      </c>
      <c r="Q36" s="544"/>
      <c r="R36" s="544" t="e">
        <f>IF(AND('Matriz de Riesgos'!#REF!="Baja",'Matriz de Riesgos'!#REF!="Menor"),CONCATENATE("R",'Matriz de Riesgos'!#REF!),"")</f>
        <v>#REF!</v>
      </c>
      <c r="S36" s="544"/>
      <c r="T36" s="544" t="e">
        <f>IF(AND('Matriz de Riesgos'!#REF!="Baja",'Matriz de Riesgos'!#REF!="Menor"),CONCATENATE("R",'Matriz de Riesgos'!$A$65),"")</f>
        <v>#REF!</v>
      </c>
      <c r="U36" s="545"/>
      <c r="V36" s="543" t="e">
        <f>IF(AND('Matriz de Riesgos'!#REF!="Baja",'Matriz de Riesgos'!#REF!="Moderado"),CONCATENATE("R",'Matriz de Riesgos'!#REF!),"")</f>
        <v>#REF!</v>
      </c>
      <c r="W36" s="544"/>
      <c r="X36" s="544" t="e">
        <f>IF(AND('Matriz de Riesgos'!#REF!="Baja",'Matriz de Riesgos'!#REF!="Moderado"),CONCATENATE("R",'Matriz de Riesgos'!#REF!),"")</f>
        <v>#REF!</v>
      </c>
      <c r="Y36" s="544"/>
      <c r="Z36" s="544" t="e">
        <f>IF(AND('Matriz de Riesgos'!#REF!="Baja",'Matriz de Riesgos'!#REF!="Moderado"),CONCATENATE("R",'Matriz de Riesgos'!$A$65),"")</f>
        <v>#REF!</v>
      </c>
      <c r="AA36" s="545"/>
      <c r="AB36" s="527" t="e">
        <f>IF(AND('Matriz de Riesgos'!#REF!="Baja",'Matriz de Riesgos'!#REF!="Mayor"),CONCATENATE("R",'Matriz de Riesgos'!#REF!),"")</f>
        <v>#REF!</v>
      </c>
      <c r="AC36" s="523"/>
      <c r="AD36" s="523" t="e">
        <f>IF(AND('Matriz de Riesgos'!#REF!="Baja",'Matriz de Riesgos'!#REF!="Mayor"),CONCATENATE("R",'Matriz de Riesgos'!#REF!),"")</f>
        <v>#REF!</v>
      </c>
      <c r="AE36" s="523"/>
      <c r="AF36" s="523" t="e">
        <f>IF(AND('Matriz de Riesgos'!#REF!="Baja",'Matriz de Riesgos'!#REF!="Mayor"),CONCATENATE("R",'Matriz de Riesgos'!$A$65),"")</f>
        <v>#REF!</v>
      </c>
      <c r="AG36" s="524"/>
      <c r="AH36" s="534" t="e">
        <f>IF(AND('Matriz de Riesgos'!#REF!="Baja",'Matriz de Riesgos'!#REF!="Catastrófico"),CONCATENATE("R",'Matriz de Riesgos'!#REF!),"")</f>
        <v>#REF!</v>
      </c>
      <c r="AI36" s="535"/>
      <c r="AJ36" s="535" t="e">
        <f>IF(AND('Matriz de Riesgos'!#REF!="Baja",'Matriz de Riesgos'!#REF!="Catastrófico"),CONCATENATE("R",'Matriz de Riesgos'!#REF!),"")</f>
        <v>#REF!</v>
      </c>
      <c r="AK36" s="535"/>
      <c r="AL36" s="535" t="e">
        <f>IF(AND('Matriz de Riesgos'!#REF!="Baja",'Matriz de Riesgos'!#REF!="Catastrófico"),CONCATENATE("R",'Matriz de Riesgos'!$A$65),"")</f>
        <v>#REF!</v>
      </c>
      <c r="AM36" s="536"/>
      <c r="AN36" s="69"/>
      <c r="AO36" s="508"/>
      <c r="AP36" s="509"/>
      <c r="AQ36" s="509"/>
      <c r="AR36" s="509"/>
      <c r="AS36" s="509"/>
      <c r="AT36" s="510"/>
      <c r="AU36" s="69"/>
      <c r="AV36" s="69"/>
      <c r="AW36" s="69"/>
      <c r="AX36" s="69"/>
      <c r="AY36" s="69"/>
      <c r="AZ36" s="69"/>
      <c r="BA36" s="69"/>
      <c r="BB36" s="69"/>
      <c r="BC36" s="69"/>
      <c r="BD36" s="69"/>
      <c r="BE36" s="69"/>
      <c r="BF36" s="69"/>
      <c r="BG36" s="69"/>
      <c r="BH36" s="69"/>
      <c r="BI36" s="69"/>
      <c r="BJ36" s="69"/>
      <c r="BK36" s="69"/>
      <c r="BL36" s="69"/>
      <c r="BM36" s="69"/>
      <c r="BN36" s="69"/>
      <c r="BO36" s="69"/>
      <c r="BP36" s="69"/>
      <c r="BQ36" s="69"/>
      <c r="BR36" s="69"/>
      <c r="BS36" s="69"/>
      <c r="BT36" s="69"/>
      <c r="BU36" s="69"/>
      <c r="BV36" s="69"/>
      <c r="BW36" s="69"/>
      <c r="BX36" s="69"/>
      <c r="BY36" s="69"/>
      <c r="BZ36" s="69"/>
      <c r="CA36" s="69"/>
      <c r="CB36" s="69"/>
    </row>
    <row r="37" spans="1:80" ht="15" thickBot="1">
      <c r="A37" s="69"/>
      <c r="B37" s="476"/>
      <c r="C37" s="476"/>
      <c r="D37" s="477"/>
      <c r="E37" s="520"/>
      <c r="F37" s="521"/>
      <c r="G37" s="521"/>
      <c r="H37" s="521"/>
      <c r="I37" s="521"/>
      <c r="J37" s="555"/>
      <c r="K37" s="556"/>
      <c r="L37" s="556"/>
      <c r="M37" s="556"/>
      <c r="N37" s="556"/>
      <c r="O37" s="557"/>
      <c r="P37" s="547"/>
      <c r="Q37" s="547"/>
      <c r="R37" s="547"/>
      <c r="S37" s="547"/>
      <c r="T37" s="547"/>
      <c r="U37" s="548"/>
      <c r="V37" s="546"/>
      <c r="W37" s="547"/>
      <c r="X37" s="547"/>
      <c r="Y37" s="547"/>
      <c r="Z37" s="547"/>
      <c r="AA37" s="548"/>
      <c r="AB37" s="531"/>
      <c r="AC37" s="532"/>
      <c r="AD37" s="532"/>
      <c r="AE37" s="532"/>
      <c r="AF37" s="532"/>
      <c r="AG37" s="533"/>
      <c r="AH37" s="537"/>
      <c r="AI37" s="538"/>
      <c r="AJ37" s="538"/>
      <c r="AK37" s="538"/>
      <c r="AL37" s="538"/>
      <c r="AM37" s="539"/>
      <c r="AN37" s="69"/>
      <c r="AO37" s="511"/>
      <c r="AP37" s="512"/>
      <c r="AQ37" s="512"/>
      <c r="AR37" s="512"/>
      <c r="AS37" s="512"/>
      <c r="AT37" s="513"/>
      <c r="AU37" s="69"/>
      <c r="AV37" s="69"/>
      <c r="AW37" s="69"/>
      <c r="AX37" s="69"/>
      <c r="AY37" s="69"/>
      <c r="AZ37" s="69"/>
      <c r="BA37" s="69"/>
      <c r="BB37" s="69"/>
      <c r="BC37" s="69"/>
      <c r="BD37" s="69"/>
      <c r="BE37" s="69"/>
      <c r="BF37" s="69"/>
      <c r="BG37" s="69"/>
      <c r="BH37" s="69"/>
      <c r="BI37" s="69"/>
      <c r="BJ37" s="69"/>
      <c r="BK37" s="69"/>
      <c r="BL37" s="69"/>
      <c r="BM37" s="69"/>
      <c r="BN37" s="69"/>
      <c r="BO37" s="69"/>
      <c r="BP37" s="69"/>
      <c r="BQ37" s="69"/>
      <c r="BR37" s="69"/>
      <c r="BS37" s="69"/>
      <c r="BT37" s="69"/>
      <c r="BU37" s="69"/>
      <c r="BV37" s="69"/>
      <c r="BW37" s="69"/>
      <c r="BX37" s="69"/>
      <c r="BY37" s="69"/>
      <c r="BZ37" s="69"/>
      <c r="CA37" s="69"/>
      <c r="CB37" s="69"/>
    </row>
    <row r="38" spans="1:80">
      <c r="A38" s="69"/>
      <c r="B38" s="476"/>
      <c r="C38" s="476"/>
      <c r="D38" s="477"/>
      <c r="E38" s="514" t="s">
        <v>939</v>
      </c>
      <c r="F38" s="515"/>
      <c r="G38" s="515"/>
      <c r="H38" s="515"/>
      <c r="I38" s="516"/>
      <c r="J38" s="558" t="str">
        <f>IF(AND('Matriz de Riesgos'!$N$12="Muy Baja",'Matriz de Riesgos'!$R$12="Leve"),CONCATENATE("R",'Matriz de Riesgos'!$A$12),"")</f>
        <v/>
      </c>
      <c r="K38" s="559"/>
      <c r="L38" s="559" t="str">
        <f>IF(AND('Matriz de Riesgos'!$N$18="Muy Baja",'Matriz de Riesgos'!$R$18="Leve"),CONCATENATE("R",'Matriz de Riesgos'!$A$18),"")</f>
        <v/>
      </c>
      <c r="M38" s="559"/>
      <c r="N38" s="559" t="str">
        <f>IF(AND('Matriz de Riesgos'!$N$24="Muy Baja",'Matriz de Riesgos'!$R$24="Leve"),CONCATENATE("R",'Matriz de Riesgos'!$A$24),"")</f>
        <v/>
      </c>
      <c r="O38" s="560"/>
      <c r="P38" s="558" t="str">
        <f>IF(AND('Matriz de Riesgos'!$N$12="Muy Baja",'Matriz de Riesgos'!$R$12="Menor"),CONCATENATE("R",'Matriz de Riesgos'!$A$12),"")</f>
        <v/>
      </c>
      <c r="Q38" s="559"/>
      <c r="R38" s="559" t="str">
        <f>IF(AND('Matriz de Riesgos'!$N$18="Muy Baja",'Matriz de Riesgos'!$R$18="Menor"),CONCATENATE("R",'Matriz de Riesgos'!$A$18),"")</f>
        <v/>
      </c>
      <c r="S38" s="559"/>
      <c r="T38" s="559" t="str">
        <f>IF(AND('Matriz de Riesgos'!$N$24="Muy Baja",'Matriz de Riesgos'!$R$24="Menor"),CONCATENATE("R",'Matriz de Riesgos'!$A$24),"")</f>
        <v/>
      </c>
      <c r="U38" s="560"/>
      <c r="V38" s="549" t="str">
        <f>IF(AND('Matriz de Riesgos'!$N$12="Muy Baja",'Matriz de Riesgos'!$R$12="Moderado"),CONCATENATE("R",'Matriz de Riesgos'!$A$12),"")</f>
        <v/>
      </c>
      <c r="W38" s="550"/>
      <c r="X38" s="550" t="str">
        <f>IF(AND('Matriz de Riesgos'!$N$18="Muy Baja",'Matriz de Riesgos'!$R$18="Moderado"),CONCATENATE("R",'Matriz de Riesgos'!$A$18),"")</f>
        <v/>
      </c>
      <c r="Y38" s="550"/>
      <c r="Z38" s="550" t="str">
        <f>IF(AND('Matriz de Riesgos'!$N$24="Muy Baja",'Matriz de Riesgos'!$R$24="Moderado"),CONCATENATE("R",'Matriz de Riesgos'!$A$24),"")</f>
        <v/>
      </c>
      <c r="AA38" s="551"/>
      <c r="AB38" s="525" t="str">
        <f>IF(AND('Matriz de Riesgos'!$N$12="Muy Baja",'Matriz de Riesgos'!$R$12="Mayor"),CONCATENATE("R",'Matriz de Riesgos'!$A$12),"")</f>
        <v/>
      </c>
      <c r="AC38" s="526"/>
      <c r="AD38" s="526" t="str">
        <f>IF(AND('Matriz de Riesgos'!$N$18="Muy Baja",'Matriz de Riesgos'!$R$18="Mayor"),CONCATENATE("R",'Matriz de Riesgos'!$A$18),"")</f>
        <v/>
      </c>
      <c r="AE38" s="526"/>
      <c r="AF38" s="526" t="str">
        <f>IF(AND('Matriz de Riesgos'!$N$24="Muy Baja",'Matriz de Riesgos'!$R$24="Mayor"),CONCATENATE("R",'Matriz de Riesgos'!$A$24),"")</f>
        <v/>
      </c>
      <c r="AG38" s="528"/>
      <c r="AH38" s="540" t="str">
        <f>IF(AND('Matriz de Riesgos'!$N$12="Muy Baja",'Matriz de Riesgos'!$R$12="Catastrófico"),CONCATENATE("R",'Matriz de Riesgos'!$A$12),"")</f>
        <v/>
      </c>
      <c r="AI38" s="541"/>
      <c r="AJ38" s="541" t="str">
        <f>IF(AND('Matriz de Riesgos'!$N$18="Muy Baja",'Matriz de Riesgos'!$R$18="Catastrófico"),CONCATENATE("R",'Matriz de Riesgos'!$A$18),"")</f>
        <v/>
      </c>
      <c r="AK38" s="541"/>
      <c r="AL38" s="541" t="str">
        <f>IF(AND('Matriz de Riesgos'!$N$24="Muy Baja",'Matriz de Riesgos'!$R$24="Catastrófico"),CONCATENATE("R",'Matriz de Riesgos'!$A$24),"")</f>
        <v/>
      </c>
      <c r="AM38" s="542"/>
      <c r="AN38" s="69"/>
      <c r="AO38" s="69"/>
      <c r="AP38" s="69"/>
      <c r="AQ38" s="69"/>
      <c r="AR38" s="69"/>
      <c r="AS38" s="69"/>
      <c r="AT38" s="69"/>
      <c r="AU38" s="69"/>
      <c r="AV38" s="69"/>
      <c r="AW38" s="69"/>
      <c r="AX38" s="69"/>
      <c r="AY38" s="69"/>
      <c r="AZ38" s="69"/>
      <c r="BA38" s="69"/>
      <c r="BB38" s="69"/>
      <c r="BC38" s="69"/>
      <c r="BD38" s="69"/>
      <c r="BE38" s="69"/>
      <c r="BF38" s="69"/>
      <c r="BG38" s="69"/>
      <c r="BH38" s="69"/>
      <c r="BI38" s="69"/>
      <c r="BJ38" s="69"/>
      <c r="BK38" s="69"/>
      <c r="BL38" s="69"/>
      <c r="BM38" s="69"/>
      <c r="BN38" s="69"/>
      <c r="BO38" s="69"/>
      <c r="BP38" s="69"/>
      <c r="BQ38" s="69"/>
      <c r="BR38" s="69"/>
      <c r="BS38" s="69"/>
      <c r="BT38" s="69"/>
      <c r="BU38" s="69"/>
      <c r="BV38" s="69"/>
      <c r="BW38" s="69"/>
      <c r="BX38" s="69"/>
      <c r="BY38" s="69"/>
      <c r="BZ38" s="69"/>
      <c r="CA38" s="69"/>
      <c r="CB38" s="69"/>
    </row>
    <row r="39" spans="1:80">
      <c r="A39" s="69"/>
      <c r="B39" s="476"/>
      <c r="C39" s="476"/>
      <c r="D39" s="477"/>
      <c r="E39" s="517"/>
      <c r="F39" s="518"/>
      <c r="G39" s="518"/>
      <c r="H39" s="518"/>
      <c r="I39" s="519"/>
      <c r="J39" s="554"/>
      <c r="K39" s="552"/>
      <c r="L39" s="552"/>
      <c r="M39" s="552"/>
      <c r="N39" s="552"/>
      <c r="O39" s="553"/>
      <c r="P39" s="554"/>
      <c r="Q39" s="552"/>
      <c r="R39" s="552"/>
      <c r="S39" s="552"/>
      <c r="T39" s="552"/>
      <c r="U39" s="553"/>
      <c r="V39" s="543"/>
      <c r="W39" s="544"/>
      <c r="X39" s="544"/>
      <c r="Y39" s="544"/>
      <c r="Z39" s="544"/>
      <c r="AA39" s="545"/>
      <c r="AB39" s="527"/>
      <c r="AC39" s="523"/>
      <c r="AD39" s="523"/>
      <c r="AE39" s="523"/>
      <c r="AF39" s="523"/>
      <c r="AG39" s="524"/>
      <c r="AH39" s="534"/>
      <c r="AI39" s="535"/>
      <c r="AJ39" s="535"/>
      <c r="AK39" s="535"/>
      <c r="AL39" s="535"/>
      <c r="AM39" s="536"/>
      <c r="AN39" s="69"/>
      <c r="AO39" s="69"/>
      <c r="AP39" s="69"/>
      <c r="AQ39" s="69"/>
      <c r="AR39" s="69"/>
      <c r="AS39" s="69"/>
      <c r="AT39" s="69"/>
      <c r="AU39" s="69"/>
      <c r="AV39" s="69"/>
      <c r="AW39" s="69"/>
      <c r="AX39" s="69"/>
      <c r="AY39" s="69"/>
      <c r="AZ39" s="69"/>
      <c r="BA39" s="69"/>
      <c r="BB39" s="69"/>
      <c r="BC39" s="69"/>
      <c r="BD39" s="69"/>
      <c r="BE39" s="69"/>
      <c r="BF39" s="69"/>
      <c r="BG39" s="69"/>
      <c r="BH39" s="69"/>
      <c r="BI39" s="69"/>
      <c r="BJ39" s="69"/>
      <c r="BK39" s="69"/>
      <c r="BL39" s="69"/>
      <c r="BM39" s="69"/>
      <c r="BN39" s="69"/>
      <c r="BO39" s="69"/>
      <c r="BP39" s="69"/>
      <c r="BQ39" s="69"/>
      <c r="BR39" s="69"/>
      <c r="BS39" s="69"/>
      <c r="BT39" s="69"/>
      <c r="BU39" s="69"/>
      <c r="BV39" s="69"/>
      <c r="BW39" s="69"/>
      <c r="BX39" s="69"/>
      <c r="BY39" s="69"/>
      <c r="BZ39" s="69"/>
      <c r="CA39" s="69"/>
      <c r="CB39" s="69"/>
    </row>
    <row r="40" spans="1:80">
      <c r="A40" s="69"/>
      <c r="B40" s="476"/>
      <c r="C40" s="476"/>
      <c r="D40" s="477"/>
      <c r="E40" s="517"/>
      <c r="F40" s="518"/>
      <c r="G40" s="518"/>
      <c r="H40" s="518"/>
      <c r="I40" s="519"/>
      <c r="J40" s="554" t="str">
        <f>IF(AND('Matriz de Riesgos'!$N$30="Muy Baja",'Matriz de Riesgos'!$R$30="Leve"),CONCATENATE("R",'Matriz de Riesgos'!$A$30),"")</f>
        <v/>
      </c>
      <c r="K40" s="552"/>
      <c r="L40" s="552" t="str">
        <f>IF(AND('Matriz de Riesgos'!$N$36="Muy Baja",'Matriz de Riesgos'!$R$36="Leve"),CONCATENATE("R",'Matriz de Riesgos'!$A$36),"")</f>
        <v/>
      </c>
      <c r="M40" s="552"/>
      <c r="N40" s="552" t="str">
        <f>IF(AND('Matriz de Riesgos'!$N$42="Muy Baja",'Matriz de Riesgos'!$R$42="Leve"),CONCATENATE("R",'Matriz de Riesgos'!$A$42),"")</f>
        <v/>
      </c>
      <c r="O40" s="553"/>
      <c r="P40" s="554" t="str">
        <f>IF(AND('Matriz de Riesgos'!$N$30="Muy Baja",'Matriz de Riesgos'!$R$30="Menor"),CONCATENATE("R",'Matriz de Riesgos'!$A$30),"")</f>
        <v/>
      </c>
      <c r="Q40" s="552"/>
      <c r="R40" s="552" t="str">
        <f>IF(AND('Matriz de Riesgos'!$N$36="Muy Baja",'Matriz de Riesgos'!$R$36="Menor"),CONCATENATE("R",'Matriz de Riesgos'!$A$36),"")</f>
        <v/>
      </c>
      <c r="S40" s="552"/>
      <c r="T40" s="552" t="str">
        <f>IF(AND('Matriz de Riesgos'!$N$42="Muy Baja",'Matriz de Riesgos'!$R$42="Menor"),CONCATENATE("R",'Matriz de Riesgos'!$A$42),"")</f>
        <v/>
      </c>
      <c r="U40" s="553"/>
      <c r="V40" s="543" t="str">
        <f>IF(AND('Matriz de Riesgos'!$N$30="Muy Baja",'Matriz de Riesgos'!$R$30="Moderado"),CONCATENATE("R",'Matriz de Riesgos'!$A$30),"")</f>
        <v/>
      </c>
      <c r="W40" s="544"/>
      <c r="X40" s="544" t="str">
        <f>IF(AND('Matriz de Riesgos'!$N$36="Muy Baja",'Matriz de Riesgos'!$R$36="Moderado"),CONCATENATE("R",'Matriz de Riesgos'!$A$36),"")</f>
        <v/>
      </c>
      <c r="Y40" s="544"/>
      <c r="Z40" s="544" t="str">
        <f>IF(AND('Matriz de Riesgos'!$N$42="Muy Baja",'Matriz de Riesgos'!$R$42="Moderado"),CONCATENATE("R",'Matriz de Riesgos'!$A$42),"")</f>
        <v/>
      </c>
      <c r="AA40" s="545"/>
      <c r="AB40" s="527" t="str">
        <f>IF(AND('Matriz de Riesgos'!$N$30="Muy Baja",'Matriz de Riesgos'!$R$30="Mayor"),CONCATENATE("R",'Matriz de Riesgos'!$A$30),"")</f>
        <v/>
      </c>
      <c r="AC40" s="523"/>
      <c r="AD40" s="523" t="str">
        <f>IF(AND('Matriz de Riesgos'!$N$36="Muy Baja",'Matriz de Riesgos'!$R$36="Mayor"),CONCATENATE("R",'Matriz de Riesgos'!$A$36),"")</f>
        <v/>
      </c>
      <c r="AE40" s="523"/>
      <c r="AF40" s="523" t="str">
        <f>IF(AND('Matriz de Riesgos'!$N$42="Muy Baja",'Matriz de Riesgos'!$R$42="Mayor"),CONCATENATE("R",'Matriz de Riesgos'!$A$42),"")</f>
        <v/>
      </c>
      <c r="AG40" s="524"/>
      <c r="AH40" s="534" t="str">
        <f>IF(AND('Matriz de Riesgos'!$N$30="Muy Baja",'Matriz de Riesgos'!$R$30="Catastrófico"),CONCATENATE("R",'Matriz de Riesgos'!$A$30),"")</f>
        <v/>
      </c>
      <c r="AI40" s="535"/>
      <c r="AJ40" s="535" t="str">
        <f>IF(AND('Matriz de Riesgos'!$N$36="Muy Baja",'Matriz de Riesgos'!$R$36="Catastrófico"),CONCATENATE("R",'Matriz de Riesgos'!$A$36),"")</f>
        <v/>
      </c>
      <c r="AK40" s="535"/>
      <c r="AL40" s="535" t="str">
        <f>IF(AND('Matriz de Riesgos'!$N$42="Muy Baja",'Matriz de Riesgos'!$R$42="Catastrófico"),CONCATENATE("R",'Matriz de Riesgos'!$A$42),"")</f>
        <v/>
      </c>
      <c r="AM40" s="536"/>
      <c r="AN40" s="69"/>
      <c r="AO40" s="69"/>
      <c r="AP40" s="69"/>
      <c r="AQ40" s="69"/>
      <c r="AR40" s="69"/>
      <c r="AS40" s="69"/>
      <c r="AT40" s="69"/>
      <c r="AU40" s="69"/>
      <c r="AV40" s="69"/>
      <c r="AW40" s="69"/>
      <c r="AX40" s="69"/>
      <c r="AY40" s="69"/>
      <c r="AZ40" s="69"/>
      <c r="BA40" s="69"/>
      <c r="BB40" s="69"/>
      <c r="BC40" s="69"/>
      <c r="BD40" s="69"/>
      <c r="BE40" s="69"/>
      <c r="BF40" s="69"/>
      <c r="BG40" s="69"/>
      <c r="BH40" s="69"/>
      <c r="BI40" s="69"/>
      <c r="BJ40" s="69"/>
      <c r="BK40" s="69"/>
      <c r="BL40" s="69"/>
      <c r="BM40" s="69"/>
      <c r="BN40" s="69"/>
      <c r="BO40" s="69"/>
      <c r="BP40" s="69"/>
      <c r="BQ40" s="69"/>
      <c r="BR40" s="69"/>
      <c r="BS40" s="69"/>
      <c r="BT40" s="69"/>
      <c r="BU40" s="69"/>
      <c r="BV40" s="69"/>
      <c r="BW40" s="69"/>
      <c r="BX40" s="69"/>
      <c r="BY40" s="69"/>
      <c r="BZ40" s="69"/>
      <c r="CA40" s="69"/>
      <c r="CB40" s="69"/>
    </row>
    <row r="41" spans="1:80">
      <c r="A41" s="69"/>
      <c r="B41" s="476"/>
      <c r="C41" s="476"/>
      <c r="D41" s="477"/>
      <c r="E41" s="517"/>
      <c r="F41" s="518"/>
      <c r="G41" s="518"/>
      <c r="H41" s="518"/>
      <c r="I41" s="519"/>
      <c r="J41" s="554"/>
      <c r="K41" s="552"/>
      <c r="L41" s="552"/>
      <c r="M41" s="552"/>
      <c r="N41" s="552"/>
      <c r="O41" s="553"/>
      <c r="P41" s="554"/>
      <c r="Q41" s="552"/>
      <c r="R41" s="552"/>
      <c r="S41" s="552"/>
      <c r="T41" s="552"/>
      <c r="U41" s="553"/>
      <c r="V41" s="543"/>
      <c r="W41" s="544"/>
      <c r="X41" s="544"/>
      <c r="Y41" s="544"/>
      <c r="Z41" s="544"/>
      <c r="AA41" s="545"/>
      <c r="AB41" s="527"/>
      <c r="AC41" s="523"/>
      <c r="AD41" s="523"/>
      <c r="AE41" s="523"/>
      <c r="AF41" s="523"/>
      <c r="AG41" s="524"/>
      <c r="AH41" s="534"/>
      <c r="AI41" s="535"/>
      <c r="AJ41" s="535"/>
      <c r="AK41" s="535"/>
      <c r="AL41" s="535"/>
      <c r="AM41" s="536"/>
      <c r="AN41" s="69"/>
      <c r="AO41" s="69"/>
      <c r="AP41" s="69"/>
      <c r="AQ41" s="69"/>
      <c r="AR41" s="69"/>
      <c r="AS41" s="69"/>
      <c r="AT41" s="69"/>
      <c r="AU41" s="69"/>
      <c r="AV41" s="69"/>
      <c r="AW41" s="69"/>
      <c r="AX41" s="69"/>
      <c r="AY41" s="69"/>
      <c r="AZ41" s="69"/>
      <c r="BA41" s="69"/>
      <c r="BB41" s="69"/>
      <c r="BC41" s="69"/>
      <c r="BD41" s="69"/>
      <c r="BE41" s="69"/>
      <c r="BF41" s="69"/>
      <c r="BG41" s="69"/>
      <c r="BH41" s="69"/>
      <c r="BI41" s="69"/>
      <c r="BJ41" s="69"/>
      <c r="BK41" s="69"/>
      <c r="BL41" s="69"/>
      <c r="BM41" s="69"/>
      <c r="BN41" s="69"/>
      <c r="BO41" s="69"/>
      <c r="BP41" s="69"/>
      <c r="BQ41" s="69"/>
      <c r="BR41" s="69"/>
      <c r="BS41" s="69"/>
      <c r="BT41" s="69"/>
      <c r="BU41" s="69"/>
      <c r="BV41" s="69"/>
      <c r="BW41" s="69"/>
      <c r="BX41" s="69"/>
      <c r="BY41" s="69"/>
      <c r="BZ41" s="69"/>
      <c r="CA41" s="69"/>
      <c r="CB41" s="69"/>
    </row>
    <row r="42" spans="1:80">
      <c r="A42" s="69"/>
      <c r="B42" s="476"/>
      <c r="C42" s="476"/>
      <c r="D42" s="477"/>
      <c r="E42" s="517"/>
      <c r="F42" s="518"/>
      <c r="G42" s="518"/>
      <c r="H42" s="518"/>
      <c r="I42" s="519"/>
      <c r="J42" s="554" t="str">
        <f>IF(AND('Matriz de Riesgos'!$N$48="Muy Baja",'Matriz de Riesgos'!$R$48="Leve"),CONCATENATE("R",'Matriz de Riesgos'!$A$48),"")</f>
        <v/>
      </c>
      <c r="K42" s="552"/>
      <c r="L42" s="552" t="str">
        <f>IF(AND('Matriz de Riesgos'!$N$54="Muy Baja",'Matriz de Riesgos'!$R$54="Leve"),CONCATENATE("R",'Matriz de Riesgos'!$A$54),"")</f>
        <v/>
      </c>
      <c r="M42" s="552"/>
      <c r="N42" s="552" t="e">
        <f>IF(AND('Matriz de Riesgos'!#REF!="Muy Baja",'Matriz de Riesgos'!#REF!="Leve"),CONCATENATE("R",'Matriz de Riesgos'!#REF!),"")</f>
        <v>#REF!</v>
      </c>
      <c r="O42" s="553"/>
      <c r="P42" s="554" t="str">
        <f>IF(AND('Matriz de Riesgos'!$N$48="Muy Baja",'Matriz de Riesgos'!$R$48="Menor"),CONCATENATE("R",'Matriz de Riesgos'!$A$48),"")</f>
        <v/>
      </c>
      <c r="Q42" s="552"/>
      <c r="R42" s="552" t="str">
        <f>IF(AND('Matriz de Riesgos'!$N$54="Muy Baja",'Matriz de Riesgos'!$R$54="Menor"),CONCATENATE("R",'Matriz de Riesgos'!$A$54),"")</f>
        <v/>
      </c>
      <c r="S42" s="552"/>
      <c r="T42" s="552" t="e">
        <f>IF(AND('Matriz de Riesgos'!#REF!="Muy Baja",'Matriz de Riesgos'!#REF!="Menor"),CONCATENATE("R",'Matriz de Riesgos'!#REF!),"")</f>
        <v>#REF!</v>
      </c>
      <c r="U42" s="553"/>
      <c r="V42" s="543" t="str">
        <f>IF(AND('Matriz de Riesgos'!$N$48="Muy Baja",'Matriz de Riesgos'!$R$48="Moderado"),CONCATENATE("R",'Matriz de Riesgos'!$A$48),"")</f>
        <v/>
      </c>
      <c r="W42" s="544"/>
      <c r="X42" s="544" t="str">
        <f>IF(AND('Matriz de Riesgos'!$N$54="Muy Baja",'Matriz de Riesgos'!$R$54="Moderado"),CONCATENATE("R",'Matriz de Riesgos'!$A$54),"")</f>
        <v/>
      </c>
      <c r="Y42" s="544"/>
      <c r="Z42" s="544" t="e">
        <f>IF(AND('Matriz de Riesgos'!#REF!="Muy Baja",'Matriz de Riesgos'!#REF!="Moderado"),CONCATENATE("R",'Matriz de Riesgos'!#REF!),"")</f>
        <v>#REF!</v>
      </c>
      <c r="AA42" s="545"/>
      <c r="AB42" s="527" t="str">
        <f>IF(AND('Matriz de Riesgos'!$N$48="Muy Baja",'Matriz de Riesgos'!$R$48="Mayor"),CONCATENATE("R",'Matriz de Riesgos'!$A$48),"")</f>
        <v/>
      </c>
      <c r="AC42" s="523"/>
      <c r="AD42" s="523" t="str">
        <f>IF(AND('Matriz de Riesgos'!$N$54="Muy Baja",'Matriz de Riesgos'!$R$54="Mayor"),CONCATENATE("R",'Matriz de Riesgos'!$A$54),"")</f>
        <v/>
      </c>
      <c r="AE42" s="523"/>
      <c r="AF42" s="523" t="e">
        <f>IF(AND('Matriz de Riesgos'!#REF!="Muy Baja",'Matriz de Riesgos'!#REF!="Mayor"),CONCATENATE("R",'Matriz de Riesgos'!#REF!),"")</f>
        <v>#REF!</v>
      </c>
      <c r="AG42" s="524"/>
      <c r="AH42" s="534" t="str">
        <f>IF(AND('Matriz de Riesgos'!$N$48="Muy Baja",'Matriz de Riesgos'!$R$48="Catastrófico"),CONCATENATE("R",'Matriz de Riesgos'!$A$48),"")</f>
        <v/>
      </c>
      <c r="AI42" s="535"/>
      <c r="AJ42" s="535" t="str">
        <f>IF(AND('Matriz de Riesgos'!$N$54="Muy Baja",'Matriz de Riesgos'!$R$54="Catastrófico"),CONCATENATE("R",'Matriz de Riesgos'!$A$54),"")</f>
        <v/>
      </c>
      <c r="AK42" s="535"/>
      <c r="AL42" s="535" t="e">
        <f>IF(AND('Matriz de Riesgos'!#REF!="Muy Baja",'Matriz de Riesgos'!#REF!="Catastrófico"),CONCATENATE("R",'Matriz de Riesgos'!#REF!),"")</f>
        <v>#REF!</v>
      </c>
      <c r="AM42" s="536"/>
      <c r="AN42" s="69"/>
      <c r="AO42" s="69"/>
      <c r="AP42" s="69"/>
      <c r="AQ42" s="69"/>
      <c r="AR42" s="69"/>
      <c r="AS42" s="69"/>
      <c r="AT42" s="69"/>
      <c r="AU42" s="69"/>
      <c r="AV42" s="69"/>
      <c r="AW42" s="69"/>
      <c r="AX42" s="69"/>
      <c r="AY42" s="69"/>
      <c r="AZ42" s="69"/>
      <c r="BA42" s="69"/>
      <c r="BB42" s="69"/>
      <c r="BC42" s="69"/>
      <c r="BD42" s="69"/>
      <c r="BE42" s="69"/>
      <c r="BF42" s="69"/>
      <c r="BG42" s="69"/>
      <c r="BH42" s="69"/>
      <c r="BI42" s="69"/>
      <c r="BJ42" s="69"/>
      <c r="BK42" s="69"/>
      <c r="BL42" s="69"/>
      <c r="BM42" s="69"/>
      <c r="BN42" s="69"/>
      <c r="BO42" s="69"/>
      <c r="BP42" s="69"/>
      <c r="BQ42" s="69"/>
      <c r="BR42" s="69"/>
      <c r="BS42" s="69"/>
      <c r="BT42" s="69"/>
      <c r="BU42" s="69"/>
      <c r="BV42" s="69"/>
      <c r="BW42" s="69"/>
      <c r="BX42" s="69"/>
      <c r="BY42" s="69"/>
      <c r="BZ42" s="69"/>
      <c r="CA42" s="69"/>
      <c r="CB42" s="69"/>
    </row>
    <row r="43" spans="1:80">
      <c r="A43" s="69"/>
      <c r="B43" s="476"/>
      <c r="C43" s="476"/>
      <c r="D43" s="477"/>
      <c r="E43" s="517"/>
      <c r="F43" s="518"/>
      <c r="G43" s="518"/>
      <c r="H43" s="518"/>
      <c r="I43" s="519"/>
      <c r="J43" s="554"/>
      <c r="K43" s="552"/>
      <c r="L43" s="552"/>
      <c r="M43" s="552"/>
      <c r="N43" s="552"/>
      <c r="O43" s="553"/>
      <c r="P43" s="554"/>
      <c r="Q43" s="552"/>
      <c r="R43" s="552"/>
      <c r="S43" s="552"/>
      <c r="T43" s="552"/>
      <c r="U43" s="553"/>
      <c r="V43" s="543"/>
      <c r="W43" s="544"/>
      <c r="X43" s="544"/>
      <c r="Y43" s="544"/>
      <c r="Z43" s="544"/>
      <c r="AA43" s="545"/>
      <c r="AB43" s="527"/>
      <c r="AC43" s="523"/>
      <c r="AD43" s="523"/>
      <c r="AE43" s="523"/>
      <c r="AF43" s="523"/>
      <c r="AG43" s="524"/>
      <c r="AH43" s="534"/>
      <c r="AI43" s="535"/>
      <c r="AJ43" s="535"/>
      <c r="AK43" s="535"/>
      <c r="AL43" s="535"/>
      <c r="AM43" s="536"/>
      <c r="AN43" s="69"/>
      <c r="AO43" s="69"/>
      <c r="AP43" s="69"/>
      <c r="AQ43" s="69"/>
      <c r="AR43" s="69"/>
      <c r="AS43" s="69"/>
      <c r="AT43" s="69"/>
      <c r="AU43" s="69"/>
      <c r="AV43" s="69"/>
      <c r="AW43" s="69"/>
      <c r="AX43" s="69"/>
      <c r="AY43" s="69"/>
      <c r="AZ43" s="69"/>
      <c r="BA43" s="69"/>
      <c r="BB43" s="69"/>
      <c r="BC43" s="69"/>
      <c r="BD43" s="69"/>
      <c r="BE43" s="69"/>
      <c r="BF43" s="69"/>
      <c r="BG43" s="69"/>
      <c r="BH43" s="69"/>
      <c r="BI43" s="69"/>
      <c r="BJ43" s="69"/>
      <c r="BK43" s="69"/>
      <c r="BL43" s="69"/>
      <c r="BM43" s="69"/>
      <c r="BN43" s="69"/>
      <c r="BO43" s="69"/>
      <c r="BP43" s="69"/>
      <c r="BQ43" s="69"/>
      <c r="BR43" s="69"/>
      <c r="BS43" s="69"/>
      <c r="BT43" s="69"/>
      <c r="BU43" s="69"/>
      <c r="BV43" s="69"/>
      <c r="BW43" s="69"/>
      <c r="BX43" s="69"/>
      <c r="BY43" s="69"/>
      <c r="BZ43" s="69"/>
      <c r="CA43" s="69"/>
      <c r="CB43" s="69"/>
    </row>
    <row r="44" spans="1:80">
      <c r="A44" s="69"/>
      <c r="B44" s="476"/>
      <c r="C44" s="476"/>
      <c r="D44" s="477"/>
      <c r="E44" s="517"/>
      <c r="F44" s="518"/>
      <c r="G44" s="518"/>
      <c r="H44" s="518"/>
      <c r="I44" s="519"/>
      <c r="J44" s="554" t="e">
        <f>IF(AND('Matriz de Riesgos'!#REF!="Muy Baja",'Matriz de Riesgos'!#REF!="Leve"),CONCATENATE("R",'Matriz de Riesgos'!#REF!),"")</f>
        <v>#REF!</v>
      </c>
      <c r="K44" s="552"/>
      <c r="L44" s="552" t="e">
        <f>IF(AND('Matriz de Riesgos'!#REF!="Muy Baja",'Matriz de Riesgos'!#REF!="Leve"),CONCATENATE("R",'Matriz de Riesgos'!#REF!),"")</f>
        <v>#REF!</v>
      </c>
      <c r="M44" s="552"/>
      <c r="N44" s="552" t="e">
        <f>IF(AND('Matriz de Riesgos'!#REF!="Muy Baja",'Matriz de Riesgos'!#REF!="Leve"),CONCATENATE("R",'Matriz de Riesgos'!$A$65),"")</f>
        <v>#REF!</v>
      </c>
      <c r="O44" s="553"/>
      <c r="P44" s="554" t="e">
        <f>IF(AND('Matriz de Riesgos'!#REF!="Muy Baja",'Matriz de Riesgos'!#REF!="Menor"),CONCATENATE("R",'Matriz de Riesgos'!#REF!),"")</f>
        <v>#REF!</v>
      </c>
      <c r="Q44" s="552"/>
      <c r="R44" s="552" t="e">
        <f>IF(AND('Matriz de Riesgos'!#REF!="Muy Baja",'Matriz de Riesgos'!#REF!="Menor"),CONCATENATE("R",'Matriz de Riesgos'!#REF!),"")</f>
        <v>#REF!</v>
      </c>
      <c r="S44" s="552"/>
      <c r="T44" s="552" t="e">
        <f>IF(AND('Matriz de Riesgos'!#REF!="Muy Baja",'Matriz de Riesgos'!#REF!="Menor"),CONCATENATE("R",'Matriz de Riesgos'!$A$65),"")</f>
        <v>#REF!</v>
      </c>
      <c r="U44" s="553"/>
      <c r="V44" s="543" t="e">
        <f>IF(AND('Matriz de Riesgos'!#REF!="Muy Baja",'Matriz de Riesgos'!#REF!="Moderado"),CONCATENATE("R",'Matriz de Riesgos'!#REF!),"")</f>
        <v>#REF!</v>
      </c>
      <c r="W44" s="544"/>
      <c r="X44" s="544" t="e">
        <f>IF(AND('Matriz de Riesgos'!#REF!="Muy Baja",'Matriz de Riesgos'!#REF!="Moderado"),CONCATENATE("R",'Matriz de Riesgos'!#REF!),"")</f>
        <v>#REF!</v>
      </c>
      <c r="Y44" s="544"/>
      <c r="Z44" s="544" t="e">
        <f>IF(AND('Matriz de Riesgos'!#REF!="Muy Baja",'Matriz de Riesgos'!#REF!="Moderado"),CONCATENATE("R",'Matriz de Riesgos'!$A$65),"")</f>
        <v>#REF!</v>
      </c>
      <c r="AA44" s="545"/>
      <c r="AB44" s="527" t="e">
        <f>IF(AND('Matriz de Riesgos'!#REF!="Muy Baja",'Matriz de Riesgos'!#REF!="Mayor"),CONCATENATE("R",'Matriz de Riesgos'!#REF!),"")</f>
        <v>#REF!</v>
      </c>
      <c r="AC44" s="523"/>
      <c r="AD44" s="523" t="e">
        <f>IF(AND('Matriz de Riesgos'!#REF!="Muy Baja",'Matriz de Riesgos'!#REF!="Mayor"),CONCATENATE("R",'Matriz de Riesgos'!#REF!),"")</f>
        <v>#REF!</v>
      </c>
      <c r="AE44" s="523"/>
      <c r="AF44" s="523" t="e">
        <f>IF(AND('Matriz de Riesgos'!#REF!="Muy Baja",'Matriz de Riesgos'!#REF!="Mayor"),CONCATENATE("R",'Matriz de Riesgos'!$A$65),"")</f>
        <v>#REF!</v>
      </c>
      <c r="AG44" s="524"/>
      <c r="AH44" s="534" t="e">
        <f>IF(AND('Matriz de Riesgos'!#REF!="Muy Baja",'Matriz de Riesgos'!#REF!="Catastrófico"),CONCATENATE("R",'Matriz de Riesgos'!#REF!),"")</f>
        <v>#REF!</v>
      </c>
      <c r="AI44" s="535"/>
      <c r="AJ44" s="535" t="e">
        <f>IF(AND('Matriz de Riesgos'!#REF!="Muy Baja",'Matriz de Riesgos'!#REF!="Catastrófico"),CONCATENATE("R",'Matriz de Riesgos'!#REF!),"")</f>
        <v>#REF!</v>
      </c>
      <c r="AK44" s="535"/>
      <c r="AL44" s="535" t="e">
        <f>IF(AND('Matriz de Riesgos'!#REF!="Muy Baja",'Matriz de Riesgos'!#REF!="Catastrófico"),CONCATENATE("R",'Matriz de Riesgos'!$A$65),"")</f>
        <v>#REF!</v>
      </c>
      <c r="AM44" s="536"/>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row>
    <row r="45" spans="1:80" ht="15" thickBot="1">
      <c r="A45" s="69"/>
      <c r="B45" s="476"/>
      <c r="C45" s="476"/>
      <c r="D45" s="477"/>
      <c r="E45" s="520"/>
      <c r="F45" s="521"/>
      <c r="G45" s="521"/>
      <c r="H45" s="521"/>
      <c r="I45" s="522"/>
      <c r="J45" s="555"/>
      <c r="K45" s="556"/>
      <c r="L45" s="556"/>
      <c r="M45" s="556"/>
      <c r="N45" s="556"/>
      <c r="O45" s="557"/>
      <c r="P45" s="555"/>
      <c r="Q45" s="556"/>
      <c r="R45" s="556"/>
      <c r="S45" s="556"/>
      <c r="T45" s="556"/>
      <c r="U45" s="557"/>
      <c r="V45" s="546"/>
      <c r="W45" s="547"/>
      <c r="X45" s="547"/>
      <c r="Y45" s="547"/>
      <c r="Z45" s="547"/>
      <c r="AA45" s="548"/>
      <c r="AB45" s="531"/>
      <c r="AC45" s="532"/>
      <c r="AD45" s="532"/>
      <c r="AE45" s="532"/>
      <c r="AF45" s="532"/>
      <c r="AG45" s="533"/>
      <c r="AH45" s="537"/>
      <c r="AI45" s="538"/>
      <c r="AJ45" s="538"/>
      <c r="AK45" s="538"/>
      <c r="AL45" s="538"/>
      <c r="AM45" s="539"/>
      <c r="AN45" s="69"/>
      <c r="AO45" s="69"/>
      <c r="AP45" s="69"/>
      <c r="AQ45" s="69"/>
      <c r="AR45" s="69"/>
      <c r="AS45" s="69"/>
      <c r="AT45" s="69"/>
      <c r="AU45" s="69"/>
      <c r="AV45" s="69"/>
      <c r="AW45" s="69"/>
      <c r="AX45" s="69"/>
      <c r="AY45" s="69"/>
      <c r="AZ45" s="69"/>
      <c r="BA45" s="69"/>
      <c r="BB45" s="69"/>
      <c r="BC45" s="69"/>
      <c r="BD45" s="69"/>
      <c r="BE45" s="69"/>
      <c r="BF45" s="69"/>
      <c r="BG45" s="69"/>
      <c r="BH45" s="69"/>
      <c r="BI45" s="69"/>
      <c r="BJ45" s="69"/>
      <c r="BK45" s="69"/>
      <c r="BL45" s="69"/>
      <c r="BM45" s="69"/>
      <c r="BN45" s="69"/>
      <c r="BO45" s="69"/>
      <c r="BP45" s="69"/>
      <c r="BQ45" s="69"/>
      <c r="BR45" s="69"/>
      <c r="BS45" s="69"/>
      <c r="BT45" s="69"/>
      <c r="BU45" s="69"/>
      <c r="BV45" s="69"/>
      <c r="BW45" s="69"/>
      <c r="BX45" s="69"/>
      <c r="BY45" s="69"/>
      <c r="BZ45" s="69"/>
      <c r="CA45" s="69"/>
      <c r="CB45" s="69"/>
    </row>
    <row r="46" spans="1:80">
      <c r="A46" s="69"/>
      <c r="B46" s="69"/>
      <c r="C46" s="69"/>
      <c r="D46" s="69"/>
      <c r="E46" s="69"/>
      <c r="F46" s="69"/>
      <c r="G46" s="69"/>
      <c r="H46" s="69"/>
      <c r="I46" s="69"/>
      <c r="J46" s="514" t="s">
        <v>940</v>
      </c>
      <c r="K46" s="515"/>
      <c r="L46" s="515"/>
      <c r="M46" s="515"/>
      <c r="N46" s="515"/>
      <c r="O46" s="516"/>
      <c r="P46" s="514" t="s">
        <v>941</v>
      </c>
      <c r="Q46" s="515"/>
      <c r="R46" s="515"/>
      <c r="S46" s="515"/>
      <c r="T46" s="515"/>
      <c r="U46" s="516"/>
      <c r="V46" s="514" t="s">
        <v>942</v>
      </c>
      <c r="W46" s="515"/>
      <c r="X46" s="515"/>
      <c r="Y46" s="515"/>
      <c r="Z46" s="515"/>
      <c r="AA46" s="516"/>
      <c r="AB46" s="514" t="s">
        <v>943</v>
      </c>
      <c r="AC46" s="530"/>
      <c r="AD46" s="515"/>
      <c r="AE46" s="515"/>
      <c r="AF46" s="515"/>
      <c r="AG46" s="516"/>
      <c r="AH46" s="514" t="s">
        <v>944</v>
      </c>
      <c r="AI46" s="515"/>
      <c r="AJ46" s="515"/>
      <c r="AK46" s="515"/>
      <c r="AL46" s="515"/>
      <c r="AM46" s="516"/>
      <c r="AN46" s="69"/>
      <c r="AO46" s="69"/>
      <c r="AP46" s="69"/>
      <c r="AQ46" s="69"/>
      <c r="AR46" s="69"/>
      <c r="AS46" s="69"/>
      <c r="AT46" s="69"/>
      <c r="AU46" s="69"/>
      <c r="AV46" s="69"/>
      <c r="AW46" s="69"/>
      <c r="AX46" s="69"/>
      <c r="AY46" s="69"/>
      <c r="AZ46" s="69"/>
      <c r="BA46" s="69"/>
      <c r="BB46" s="69"/>
      <c r="BC46" s="69"/>
      <c r="BD46" s="69"/>
      <c r="BE46" s="69"/>
      <c r="BF46" s="69"/>
      <c r="BG46" s="69"/>
      <c r="BH46" s="69"/>
      <c r="BI46" s="69"/>
      <c r="BJ46" s="69"/>
      <c r="BK46" s="69"/>
      <c r="BL46" s="69"/>
      <c r="BM46" s="69"/>
      <c r="BN46" s="69"/>
      <c r="BO46" s="69"/>
      <c r="BP46" s="69"/>
      <c r="BQ46" s="69"/>
      <c r="BR46" s="69"/>
      <c r="BS46" s="69"/>
      <c r="BT46" s="69"/>
      <c r="BU46" s="69"/>
      <c r="BV46" s="69"/>
      <c r="BW46" s="69"/>
      <c r="BX46" s="69"/>
      <c r="BY46" s="69"/>
      <c r="BZ46" s="69"/>
      <c r="CA46" s="69"/>
      <c r="CB46" s="69"/>
    </row>
    <row r="47" spans="1:80">
      <c r="A47" s="69"/>
      <c r="B47" s="69"/>
      <c r="C47" s="69"/>
      <c r="D47" s="69"/>
      <c r="E47" s="69"/>
      <c r="F47" s="69"/>
      <c r="G47" s="69"/>
      <c r="H47" s="69"/>
      <c r="I47" s="69"/>
      <c r="J47" s="517"/>
      <c r="K47" s="518"/>
      <c r="L47" s="518"/>
      <c r="M47" s="518"/>
      <c r="N47" s="518"/>
      <c r="O47" s="519"/>
      <c r="P47" s="517"/>
      <c r="Q47" s="518"/>
      <c r="R47" s="518"/>
      <c r="S47" s="518"/>
      <c r="T47" s="518"/>
      <c r="U47" s="519"/>
      <c r="V47" s="517"/>
      <c r="W47" s="518"/>
      <c r="X47" s="518"/>
      <c r="Y47" s="518"/>
      <c r="Z47" s="518"/>
      <c r="AA47" s="519"/>
      <c r="AB47" s="517"/>
      <c r="AC47" s="518"/>
      <c r="AD47" s="518"/>
      <c r="AE47" s="518"/>
      <c r="AF47" s="518"/>
      <c r="AG47" s="519"/>
      <c r="AH47" s="517"/>
      <c r="AI47" s="518"/>
      <c r="AJ47" s="518"/>
      <c r="AK47" s="518"/>
      <c r="AL47" s="518"/>
      <c r="AM47" s="519"/>
      <c r="AN47" s="69"/>
      <c r="AO47" s="69"/>
      <c r="AP47" s="69"/>
      <c r="AQ47" s="69"/>
      <c r="AR47" s="69"/>
      <c r="AS47" s="69"/>
      <c r="AT47" s="69"/>
      <c r="AU47" s="69"/>
      <c r="AV47" s="69"/>
      <c r="AW47" s="69"/>
      <c r="AX47" s="69"/>
      <c r="AY47" s="69"/>
      <c r="AZ47" s="69"/>
      <c r="BA47" s="69"/>
      <c r="BB47" s="69"/>
      <c r="BC47" s="69"/>
      <c r="BD47" s="69"/>
      <c r="BE47" s="69"/>
      <c r="BF47" s="69"/>
      <c r="BG47" s="69"/>
      <c r="BH47" s="69"/>
      <c r="BI47" s="69"/>
      <c r="BJ47" s="69"/>
      <c r="BK47" s="69"/>
      <c r="BL47" s="69"/>
      <c r="BM47" s="69"/>
      <c r="BN47" s="69"/>
      <c r="BO47" s="69"/>
      <c r="BP47" s="69"/>
      <c r="BQ47" s="69"/>
      <c r="BR47" s="69"/>
      <c r="BS47" s="69"/>
      <c r="BT47" s="69"/>
      <c r="BU47" s="69"/>
      <c r="BV47" s="69"/>
      <c r="BW47" s="69"/>
      <c r="BX47" s="69"/>
      <c r="BY47" s="69"/>
      <c r="BZ47" s="69"/>
      <c r="CA47" s="69"/>
      <c r="CB47" s="69"/>
    </row>
    <row r="48" spans="1:80">
      <c r="A48" s="69"/>
      <c r="B48" s="69"/>
      <c r="C48" s="69"/>
      <c r="D48" s="69"/>
      <c r="E48" s="69"/>
      <c r="F48" s="69"/>
      <c r="G48" s="69"/>
      <c r="H48" s="69"/>
      <c r="I48" s="69"/>
      <c r="J48" s="517"/>
      <c r="K48" s="518"/>
      <c r="L48" s="518"/>
      <c r="M48" s="518"/>
      <c r="N48" s="518"/>
      <c r="O48" s="519"/>
      <c r="P48" s="517"/>
      <c r="Q48" s="518"/>
      <c r="R48" s="518"/>
      <c r="S48" s="518"/>
      <c r="T48" s="518"/>
      <c r="U48" s="519"/>
      <c r="V48" s="517"/>
      <c r="W48" s="518"/>
      <c r="X48" s="518"/>
      <c r="Y48" s="518"/>
      <c r="Z48" s="518"/>
      <c r="AA48" s="519"/>
      <c r="AB48" s="517"/>
      <c r="AC48" s="518"/>
      <c r="AD48" s="518"/>
      <c r="AE48" s="518"/>
      <c r="AF48" s="518"/>
      <c r="AG48" s="519"/>
      <c r="AH48" s="517"/>
      <c r="AI48" s="518"/>
      <c r="AJ48" s="518"/>
      <c r="AK48" s="518"/>
      <c r="AL48" s="518"/>
      <c r="AM48" s="519"/>
      <c r="AN48" s="69"/>
      <c r="AO48" s="69"/>
      <c r="AP48" s="69"/>
      <c r="AQ48" s="69"/>
      <c r="AR48" s="69"/>
      <c r="AS48" s="69"/>
      <c r="AT48" s="69"/>
      <c r="AU48" s="69"/>
      <c r="AV48" s="69"/>
      <c r="AW48" s="69"/>
      <c r="AX48" s="69"/>
      <c r="AY48" s="69"/>
      <c r="AZ48" s="69"/>
      <c r="BA48" s="69"/>
      <c r="BB48" s="69"/>
      <c r="BC48" s="69"/>
      <c r="BD48" s="69"/>
      <c r="BE48" s="69"/>
      <c r="BF48" s="69"/>
      <c r="BG48" s="69"/>
      <c r="BH48" s="69"/>
      <c r="BI48" s="69"/>
      <c r="BJ48" s="69"/>
      <c r="BK48" s="69"/>
      <c r="BL48" s="69"/>
      <c r="BM48" s="69"/>
      <c r="BN48" s="69"/>
      <c r="BO48" s="69"/>
      <c r="BP48" s="69"/>
      <c r="BQ48" s="69"/>
      <c r="BR48" s="69"/>
      <c r="BS48" s="69"/>
      <c r="BT48" s="69"/>
      <c r="BU48" s="69"/>
      <c r="BV48" s="69"/>
      <c r="BW48" s="69"/>
      <c r="BX48" s="69"/>
      <c r="BY48" s="69"/>
      <c r="BZ48" s="69"/>
      <c r="CA48" s="69"/>
      <c r="CB48" s="69"/>
    </row>
    <row r="49" spans="1:80">
      <c r="A49" s="69"/>
      <c r="B49" s="69"/>
      <c r="C49" s="69"/>
      <c r="D49" s="69"/>
      <c r="E49" s="69"/>
      <c r="F49" s="69"/>
      <c r="G49" s="69"/>
      <c r="H49" s="69"/>
      <c r="I49" s="69"/>
      <c r="J49" s="517"/>
      <c r="K49" s="518"/>
      <c r="L49" s="518"/>
      <c r="M49" s="518"/>
      <c r="N49" s="518"/>
      <c r="O49" s="519"/>
      <c r="P49" s="517"/>
      <c r="Q49" s="518"/>
      <c r="R49" s="518"/>
      <c r="S49" s="518"/>
      <c r="T49" s="518"/>
      <c r="U49" s="519"/>
      <c r="V49" s="517"/>
      <c r="W49" s="518"/>
      <c r="X49" s="518"/>
      <c r="Y49" s="518"/>
      <c r="Z49" s="518"/>
      <c r="AA49" s="519"/>
      <c r="AB49" s="517"/>
      <c r="AC49" s="518"/>
      <c r="AD49" s="518"/>
      <c r="AE49" s="518"/>
      <c r="AF49" s="518"/>
      <c r="AG49" s="519"/>
      <c r="AH49" s="517"/>
      <c r="AI49" s="518"/>
      <c r="AJ49" s="518"/>
      <c r="AK49" s="518"/>
      <c r="AL49" s="518"/>
      <c r="AM49" s="519"/>
      <c r="AN49" s="69"/>
      <c r="AO49" s="69"/>
      <c r="AP49" s="69"/>
      <c r="AQ49" s="69"/>
      <c r="AR49" s="69"/>
      <c r="AS49" s="69"/>
      <c r="AT49" s="69"/>
      <c r="AU49" s="69"/>
      <c r="AV49" s="69"/>
      <c r="AW49" s="69"/>
      <c r="AX49" s="69"/>
      <c r="AY49" s="69"/>
      <c r="AZ49" s="69"/>
      <c r="BA49" s="69"/>
      <c r="BB49" s="69"/>
      <c r="BC49" s="69"/>
      <c r="BD49" s="69"/>
      <c r="BE49" s="69"/>
      <c r="BF49" s="69"/>
      <c r="BG49" s="69"/>
      <c r="BH49" s="69"/>
      <c r="BI49" s="69"/>
      <c r="BJ49" s="69"/>
      <c r="BK49" s="69"/>
      <c r="BL49" s="69"/>
      <c r="BM49" s="69"/>
      <c r="BN49" s="69"/>
      <c r="BO49" s="69"/>
      <c r="BP49" s="69"/>
      <c r="BQ49" s="69"/>
      <c r="BR49" s="69"/>
      <c r="BS49" s="69"/>
      <c r="BT49" s="69"/>
      <c r="BU49" s="69"/>
      <c r="BV49" s="69"/>
      <c r="BW49" s="69"/>
      <c r="BX49" s="69"/>
      <c r="BY49" s="69"/>
      <c r="BZ49" s="69"/>
      <c r="CA49" s="69"/>
      <c r="CB49" s="69"/>
    </row>
    <row r="50" spans="1:80">
      <c r="A50" s="69"/>
      <c r="B50" s="69"/>
      <c r="C50" s="69"/>
      <c r="D50" s="69"/>
      <c r="E50" s="69"/>
      <c r="F50" s="69"/>
      <c r="G50" s="69"/>
      <c r="H50" s="69"/>
      <c r="I50" s="69"/>
      <c r="J50" s="517"/>
      <c r="K50" s="518"/>
      <c r="L50" s="518"/>
      <c r="M50" s="518"/>
      <c r="N50" s="518"/>
      <c r="O50" s="519"/>
      <c r="P50" s="517"/>
      <c r="Q50" s="518"/>
      <c r="R50" s="518"/>
      <c r="S50" s="518"/>
      <c r="T50" s="518"/>
      <c r="U50" s="519"/>
      <c r="V50" s="517"/>
      <c r="W50" s="518"/>
      <c r="X50" s="518"/>
      <c r="Y50" s="518"/>
      <c r="Z50" s="518"/>
      <c r="AA50" s="519"/>
      <c r="AB50" s="517"/>
      <c r="AC50" s="518"/>
      <c r="AD50" s="518"/>
      <c r="AE50" s="518"/>
      <c r="AF50" s="518"/>
      <c r="AG50" s="519"/>
      <c r="AH50" s="517"/>
      <c r="AI50" s="518"/>
      <c r="AJ50" s="518"/>
      <c r="AK50" s="518"/>
      <c r="AL50" s="518"/>
      <c r="AM50" s="519"/>
      <c r="AN50" s="69"/>
      <c r="AO50" s="69"/>
      <c r="AP50" s="69"/>
      <c r="AQ50" s="69"/>
      <c r="AR50" s="69"/>
      <c r="AS50" s="69"/>
      <c r="AT50" s="69"/>
      <c r="AU50" s="69"/>
      <c r="AV50" s="69"/>
      <c r="AW50" s="69"/>
      <c r="AX50" s="69"/>
      <c r="AY50" s="69"/>
      <c r="AZ50" s="69"/>
      <c r="BA50" s="69"/>
      <c r="BB50" s="69"/>
      <c r="BC50" s="69"/>
      <c r="BD50" s="69"/>
      <c r="BE50" s="69"/>
      <c r="BF50" s="69"/>
      <c r="BG50" s="69"/>
      <c r="BH50" s="69"/>
      <c r="BI50" s="69"/>
      <c r="BJ50" s="69"/>
      <c r="BK50" s="69"/>
      <c r="BL50" s="69"/>
      <c r="BM50" s="69"/>
      <c r="BN50" s="69"/>
      <c r="BO50" s="69"/>
      <c r="BP50" s="69"/>
      <c r="BQ50" s="69"/>
      <c r="BR50" s="69"/>
      <c r="BS50" s="69"/>
      <c r="BT50" s="69"/>
      <c r="BU50" s="69"/>
      <c r="BV50" s="69"/>
      <c r="BW50" s="69"/>
      <c r="BX50" s="69"/>
      <c r="BY50" s="69"/>
      <c r="BZ50" s="69"/>
      <c r="CA50" s="69"/>
      <c r="CB50" s="69"/>
    </row>
    <row r="51" spans="1:80" ht="15" thickBot="1">
      <c r="A51" s="69"/>
      <c r="B51" s="69"/>
      <c r="C51" s="69"/>
      <c r="D51" s="69"/>
      <c r="E51" s="69"/>
      <c r="F51" s="69"/>
      <c r="G51" s="69"/>
      <c r="H51" s="69"/>
      <c r="I51" s="69"/>
      <c r="J51" s="520"/>
      <c r="K51" s="521"/>
      <c r="L51" s="521"/>
      <c r="M51" s="521"/>
      <c r="N51" s="521"/>
      <c r="O51" s="522"/>
      <c r="P51" s="520"/>
      <c r="Q51" s="521"/>
      <c r="R51" s="521"/>
      <c r="S51" s="521"/>
      <c r="T51" s="521"/>
      <c r="U51" s="522"/>
      <c r="V51" s="520"/>
      <c r="W51" s="521"/>
      <c r="X51" s="521"/>
      <c r="Y51" s="521"/>
      <c r="Z51" s="521"/>
      <c r="AA51" s="522"/>
      <c r="AB51" s="520"/>
      <c r="AC51" s="521"/>
      <c r="AD51" s="521"/>
      <c r="AE51" s="521"/>
      <c r="AF51" s="521"/>
      <c r="AG51" s="522"/>
      <c r="AH51" s="520"/>
      <c r="AI51" s="521"/>
      <c r="AJ51" s="521"/>
      <c r="AK51" s="521"/>
      <c r="AL51" s="521"/>
      <c r="AM51" s="522"/>
      <c r="AN51" s="69"/>
      <c r="AO51" s="69"/>
      <c r="AP51" s="69"/>
      <c r="AQ51" s="69"/>
      <c r="AR51" s="69"/>
      <c r="AS51" s="69"/>
      <c r="AT51" s="69"/>
      <c r="AU51" s="69"/>
      <c r="AV51" s="69"/>
      <c r="AW51" s="69"/>
      <c r="AX51" s="69"/>
      <c r="AY51" s="69"/>
      <c r="AZ51" s="69"/>
      <c r="BA51" s="69"/>
      <c r="BB51" s="69"/>
      <c r="BC51" s="69"/>
      <c r="BD51" s="69"/>
      <c r="BE51" s="69"/>
      <c r="BF51" s="69"/>
      <c r="BG51" s="69"/>
      <c r="BH51" s="69"/>
      <c r="BI51" s="69"/>
      <c r="BJ51" s="69"/>
      <c r="BK51" s="69"/>
      <c r="BL51" s="69"/>
      <c r="BM51" s="69"/>
      <c r="BN51" s="69"/>
      <c r="BO51" s="69"/>
      <c r="BP51" s="69"/>
      <c r="BQ51" s="69"/>
      <c r="BR51" s="69"/>
      <c r="BS51" s="69"/>
      <c r="BT51" s="69"/>
      <c r="BU51" s="69"/>
      <c r="BV51" s="69"/>
      <c r="BW51" s="69"/>
      <c r="BX51" s="69"/>
      <c r="BY51" s="69"/>
      <c r="BZ51" s="69"/>
      <c r="CA51" s="69"/>
      <c r="CB51" s="69"/>
    </row>
    <row r="52" spans="1:80">
      <c r="A52" s="69"/>
      <c r="B52" s="69"/>
      <c r="C52" s="69"/>
      <c r="D52" s="69"/>
      <c r="E52" s="69"/>
      <c r="F52" s="69"/>
      <c r="G52" s="69"/>
      <c r="H52" s="69"/>
      <c r="I52" s="69"/>
      <c r="J52" s="69"/>
      <c r="K52" s="69"/>
      <c r="L52" s="69"/>
      <c r="M52" s="69"/>
      <c r="N52" s="69"/>
      <c r="O52" s="69"/>
      <c r="P52" s="69"/>
      <c r="Q52" s="69"/>
      <c r="R52" s="69"/>
      <c r="S52" s="69"/>
      <c r="T52" s="69"/>
      <c r="U52" s="69"/>
      <c r="V52" s="69"/>
      <c r="W52" s="69"/>
      <c r="X52" s="69"/>
      <c r="Y52" s="69"/>
      <c r="Z52" s="69"/>
      <c r="AA52" s="69"/>
      <c r="AB52" s="69"/>
      <c r="AC52" s="69"/>
      <c r="AD52" s="69"/>
      <c r="AE52" s="69"/>
      <c r="AF52" s="69"/>
      <c r="AG52" s="69"/>
      <c r="AH52" s="69"/>
      <c r="AI52" s="69"/>
      <c r="AJ52" s="69"/>
      <c r="AK52" s="69"/>
      <c r="AL52" s="69"/>
      <c r="AM52" s="69"/>
      <c r="AN52" s="69"/>
      <c r="AO52" s="69"/>
      <c r="AP52" s="69"/>
      <c r="AQ52" s="69"/>
      <c r="AR52" s="69"/>
      <c r="AS52" s="69"/>
      <c r="AT52" s="69"/>
      <c r="AU52" s="69"/>
      <c r="AV52" s="69"/>
      <c r="AW52" s="69"/>
      <c r="AX52" s="69"/>
      <c r="AY52" s="69"/>
      <c r="AZ52" s="69"/>
      <c r="BA52" s="69"/>
      <c r="BB52" s="69"/>
      <c r="BC52" s="69"/>
      <c r="BD52" s="69"/>
      <c r="BE52" s="69"/>
      <c r="BF52" s="69"/>
      <c r="BG52" s="69"/>
      <c r="BH52" s="69"/>
      <c r="BI52" s="69"/>
      <c r="BJ52" s="69"/>
      <c r="BK52" s="69"/>
      <c r="BL52" s="69"/>
      <c r="BM52" s="69"/>
      <c r="BN52" s="69"/>
      <c r="BO52" s="69"/>
      <c r="BP52" s="69"/>
      <c r="BQ52" s="69"/>
      <c r="BR52" s="69"/>
      <c r="BS52" s="69"/>
      <c r="BT52" s="69"/>
      <c r="BU52" s="69"/>
      <c r="BV52" s="69"/>
      <c r="BW52" s="69"/>
      <c r="BX52" s="69"/>
      <c r="BY52" s="69"/>
      <c r="BZ52" s="69"/>
      <c r="CA52" s="69"/>
      <c r="CB52" s="69"/>
    </row>
    <row r="53" spans="1:80" ht="15" customHeight="1">
      <c r="A53" s="69"/>
      <c r="B53" s="70"/>
      <c r="C53" s="70"/>
      <c r="D53" s="70"/>
      <c r="E53" s="70"/>
      <c r="F53" s="70"/>
      <c r="G53" s="70"/>
      <c r="H53" s="70"/>
      <c r="I53" s="70"/>
      <c r="J53" s="70"/>
      <c r="K53" s="70"/>
      <c r="L53" s="70"/>
      <c r="M53" s="70"/>
      <c r="N53" s="70"/>
      <c r="O53" s="70"/>
      <c r="P53" s="70"/>
      <c r="Q53" s="70"/>
      <c r="R53" s="70"/>
      <c r="S53" s="70"/>
      <c r="T53" s="70"/>
      <c r="U53" s="70"/>
      <c r="V53" s="70"/>
      <c r="W53" s="70"/>
      <c r="X53" s="70"/>
      <c r="Y53" s="70"/>
      <c r="Z53" s="70"/>
      <c r="AA53" s="70"/>
      <c r="AB53" s="70"/>
      <c r="AC53" s="70"/>
      <c r="AD53" s="70"/>
      <c r="AE53" s="70"/>
      <c r="AF53" s="70"/>
      <c r="AG53" s="70"/>
      <c r="AH53" s="70"/>
      <c r="AI53" s="70"/>
      <c r="AJ53" s="70"/>
      <c r="AK53" s="70"/>
      <c r="AL53" s="70"/>
      <c r="AM53" s="70"/>
      <c r="AN53" s="70"/>
      <c r="AO53" s="70"/>
      <c r="AP53" s="70"/>
      <c r="AQ53" s="70"/>
      <c r="AR53" s="70"/>
      <c r="AS53" s="70"/>
      <c r="AT53" s="70"/>
      <c r="AU53" s="69"/>
      <c r="AV53" s="69"/>
      <c r="AW53" s="69"/>
      <c r="AX53" s="69"/>
      <c r="AY53" s="69"/>
      <c r="AZ53" s="69"/>
      <c r="BA53" s="69"/>
      <c r="BB53" s="69"/>
      <c r="BC53" s="69"/>
      <c r="BD53" s="69"/>
      <c r="BE53" s="69"/>
      <c r="BF53" s="69"/>
      <c r="BG53" s="69"/>
      <c r="BH53" s="69"/>
      <c r="BI53" s="69"/>
      <c r="BJ53" s="69"/>
      <c r="BK53" s="69"/>
      <c r="BL53" s="69"/>
      <c r="BM53" s="69"/>
      <c r="BN53" s="69"/>
      <c r="BO53" s="69"/>
      <c r="BP53" s="69"/>
      <c r="BQ53" s="69"/>
      <c r="BR53" s="69"/>
      <c r="BS53" s="69"/>
      <c r="BT53" s="69"/>
      <c r="BU53" s="69"/>
      <c r="BV53" s="69"/>
      <c r="BW53" s="69"/>
      <c r="BX53" s="69"/>
      <c r="BY53" s="69"/>
      <c r="BZ53" s="69"/>
      <c r="CA53" s="69"/>
      <c r="CB53" s="69"/>
    </row>
    <row r="54" spans="1:80" ht="15" customHeight="1">
      <c r="A54" s="69"/>
      <c r="B54" s="70"/>
      <c r="C54" s="70"/>
      <c r="D54" s="70"/>
      <c r="E54" s="70"/>
      <c r="F54" s="70"/>
      <c r="G54" s="70"/>
      <c r="H54" s="70"/>
      <c r="I54" s="70"/>
      <c r="J54" s="70"/>
      <c r="K54" s="70"/>
      <c r="L54" s="70"/>
      <c r="M54" s="70"/>
      <c r="N54" s="70"/>
      <c r="O54" s="70"/>
      <c r="P54" s="70"/>
      <c r="Q54" s="70"/>
      <c r="R54" s="70"/>
      <c r="S54" s="70"/>
      <c r="T54" s="70"/>
      <c r="U54" s="70"/>
      <c r="V54" s="70"/>
      <c r="W54" s="70"/>
      <c r="X54" s="70"/>
      <c r="Y54" s="70"/>
      <c r="Z54" s="70"/>
      <c r="AA54" s="70"/>
      <c r="AB54" s="70"/>
      <c r="AC54" s="70"/>
      <c r="AD54" s="70"/>
      <c r="AE54" s="70"/>
      <c r="AF54" s="70"/>
      <c r="AG54" s="70"/>
      <c r="AH54" s="70"/>
      <c r="AI54" s="70"/>
      <c r="AJ54" s="70"/>
      <c r="AK54" s="70"/>
      <c r="AL54" s="70"/>
      <c r="AM54" s="70"/>
      <c r="AN54" s="70"/>
      <c r="AO54" s="70"/>
      <c r="AP54" s="70"/>
      <c r="AQ54" s="70"/>
      <c r="AR54" s="70"/>
      <c r="AS54" s="70"/>
      <c r="AT54" s="70"/>
      <c r="AU54" s="69"/>
      <c r="AV54" s="69"/>
      <c r="AW54" s="69"/>
      <c r="AX54" s="69"/>
      <c r="AY54" s="69"/>
      <c r="AZ54" s="69"/>
      <c r="BA54" s="69"/>
      <c r="BB54" s="69"/>
      <c r="BC54" s="69"/>
      <c r="BD54" s="69"/>
      <c r="BE54" s="69"/>
      <c r="BF54" s="69"/>
      <c r="BG54" s="69"/>
      <c r="BH54" s="69"/>
      <c r="BI54" s="69"/>
      <c r="BJ54" s="69"/>
      <c r="BK54" s="69"/>
      <c r="BL54" s="69"/>
      <c r="BM54" s="69"/>
      <c r="BN54" s="69"/>
      <c r="BO54" s="69"/>
      <c r="BP54" s="69"/>
      <c r="BQ54" s="69"/>
      <c r="BR54" s="69"/>
      <c r="BS54" s="69"/>
      <c r="BT54" s="69"/>
      <c r="BU54" s="69"/>
      <c r="BV54" s="69"/>
      <c r="BW54" s="69"/>
      <c r="BX54" s="69"/>
      <c r="BY54" s="69"/>
      <c r="BZ54" s="69"/>
      <c r="CA54" s="69"/>
      <c r="CB54" s="69"/>
    </row>
    <row r="55" spans="1:80">
      <c r="A55" s="69"/>
      <c r="B55" s="69"/>
      <c r="C55" s="69"/>
      <c r="D55" s="69"/>
      <c r="E55" s="69"/>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c r="AG55" s="69"/>
      <c r="AH55" s="69"/>
      <c r="AI55" s="69"/>
      <c r="AJ55" s="69"/>
      <c r="AK55" s="69"/>
      <c r="AL55" s="69"/>
      <c r="AM55" s="69"/>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c r="BM55" s="69"/>
      <c r="BN55" s="69"/>
      <c r="BO55" s="69"/>
      <c r="BP55" s="69"/>
      <c r="BQ55" s="69"/>
      <c r="BR55" s="69"/>
      <c r="BS55" s="69"/>
      <c r="BT55" s="69"/>
      <c r="BU55" s="69"/>
      <c r="BV55" s="69"/>
      <c r="BW55" s="69"/>
      <c r="BX55" s="69"/>
      <c r="BY55" s="69"/>
      <c r="BZ55" s="69"/>
      <c r="CA55" s="69"/>
      <c r="CB55" s="69"/>
    </row>
    <row r="56" spans="1:80">
      <c r="A56" s="69"/>
      <c r="B56" s="69"/>
      <c r="C56" s="69"/>
      <c r="D56" s="69"/>
      <c r="E56" s="69"/>
      <c r="F56" s="69"/>
      <c r="G56" s="69"/>
      <c r="H56" s="69"/>
      <c r="I56" s="69"/>
      <c r="J56" s="69"/>
      <c r="K56" s="69"/>
      <c r="L56" s="69"/>
      <c r="M56" s="69"/>
      <c r="N56" s="69"/>
      <c r="O56" s="69"/>
      <c r="P56" s="69"/>
      <c r="Q56" s="69"/>
      <c r="R56" s="69"/>
      <c r="S56" s="69"/>
      <c r="T56" s="69"/>
      <c r="U56" s="69"/>
      <c r="V56" s="69"/>
      <c r="W56" s="69"/>
      <c r="X56" s="69"/>
      <c r="Y56" s="69"/>
      <c r="Z56" s="69"/>
      <c r="AA56" s="69"/>
      <c r="AB56" s="69"/>
      <c r="AC56" s="69"/>
      <c r="AD56" s="69"/>
      <c r="AE56" s="69"/>
      <c r="AF56" s="69"/>
      <c r="AG56" s="69"/>
      <c r="AH56" s="69"/>
      <c r="AI56" s="69"/>
      <c r="AJ56" s="69"/>
      <c r="AK56" s="69"/>
      <c r="AL56" s="69"/>
      <c r="AM56" s="69"/>
      <c r="AN56" s="69"/>
      <c r="AO56" s="69"/>
      <c r="AP56" s="69"/>
      <c r="AQ56" s="69"/>
      <c r="AR56" s="69"/>
      <c r="AS56" s="69"/>
      <c r="AT56" s="69"/>
      <c r="AU56" s="69"/>
      <c r="AV56" s="69"/>
      <c r="AW56" s="69"/>
      <c r="AX56" s="69"/>
      <c r="AY56" s="69"/>
      <c r="AZ56" s="69"/>
      <c r="BA56" s="69"/>
      <c r="BB56" s="69"/>
      <c r="BC56" s="69"/>
      <c r="BD56" s="69"/>
      <c r="BE56" s="69"/>
      <c r="BF56" s="69"/>
      <c r="BG56" s="69"/>
      <c r="BH56" s="69"/>
      <c r="BI56" s="69"/>
      <c r="BJ56" s="69"/>
      <c r="BK56" s="69"/>
      <c r="BL56" s="69"/>
      <c r="BM56" s="69"/>
      <c r="BN56" s="69"/>
      <c r="BO56" s="69"/>
      <c r="BP56" s="69"/>
      <c r="BQ56" s="69"/>
      <c r="BR56" s="69"/>
      <c r="BS56" s="69"/>
      <c r="BT56" s="69"/>
      <c r="BU56" s="69"/>
      <c r="BV56" s="69"/>
      <c r="BW56" s="69"/>
      <c r="BX56" s="69"/>
      <c r="BY56" s="69"/>
      <c r="BZ56" s="69"/>
      <c r="CA56" s="69"/>
      <c r="CB56" s="69"/>
    </row>
    <row r="57" spans="1:80">
      <c r="A57" s="69"/>
      <c r="B57" s="69"/>
      <c r="C57" s="69"/>
      <c r="D57" s="69"/>
      <c r="E57" s="69"/>
      <c r="F57" s="69"/>
      <c r="G57" s="69"/>
      <c r="H57" s="69"/>
      <c r="I57" s="69"/>
      <c r="J57" s="69"/>
      <c r="K57" s="69"/>
      <c r="L57" s="69"/>
      <c r="M57" s="69"/>
      <c r="N57" s="69"/>
      <c r="O57" s="69"/>
      <c r="P57" s="69"/>
      <c r="Q57" s="69"/>
      <c r="R57" s="69"/>
      <c r="S57" s="69"/>
      <c r="T57" s="69"/>
      <c r="U57" s="69"/>
      <c r="V57" s="69"/>
      <c r="W57" s="69"/>
      <c r="X57" s="69"/>
      <c r="Y57" s="69"/>
      <c r="Z57" s="69"/>
      <c r="AA57" s="69"/>
      <c r="AB57" s="69"/>
      <c r="AC57" s="69"/>
      <c r="AD57" s="69"/>
      <c r="AE57" s="69"/>
      <c r="AF57" s="69"/>
      <c r="AG57" s="69"/>
      <c r="AH57" s="69"/>
      <c r="AI57" s="69"/>
      <c r="AJ57" s="69"/>
      <c r="AK57" s="69"/>
      <c r="AL57" s="69"/>
      <c r="AM57" s="69"/>
      <c r="AN57" s="69"/>
      <c r="AO57" s="69"/>
      <c r="AP57" s="69"/>
      <c r="AQ57" s="69"/>
      <c r="AR57" s="69"/>
      <c r="AS57" s="69"/>
      <c r="AT57" s="69"/>
      <c r="AU57" s="69"/>
      <c r="AV57" s="69"/>
      <c r="AW57" s="69"/>
      <c r="AX57" s="69"/>
      <c r="AY57" s="69"/>
      <c r="AZ57" s="69"/>
      <c r="BA57" s="69"/>
      <c r="BB57" s="69"/>
      <c r="BC57" s="69"/>
      <c r="BD57" s="69"/>
      <c r="BE57" s="69"/>
      <c r="BF57" s="69"/>
      <c r="BG57" s="69"/>
      <c r="BH57" s="69"/>
      <c r="BI57" s="69"/>
      <c r="BJ57" s="69"/>
      <c r="BK57" s="69"/>
      <c r="BL57" s="69"/>
      <c r="BM57" s="69"/>
      <c r="BN57" s="69"/>
      <c r="BO57" s="69"/>
      <c r="BP57" s="69"/>
      <c r="BQ57" s="69"/>
      <c r="BR57" s="69"/>
      <c r="BS57" s="69"/>
      <c r="BT57" s="69"/>
      <c r="BU57" s="69"/>
      <c r="BV57" s="69"/>
      <c r="BW57" s="69"/>
      <c r="BX57" s="69"/>
      <c r="BY57" s="69"/>
      <c r="BZ57" s="69"/>
      <c r="CA57" s="69"/>
      <c r="CB57" s="69"/>
    </row>
    <row r="58" spans="1:80">
      <c r="A58" s="69"/>
      <c r="B58" s="69"/>
      <c r="C58" s="69"/>
      <c r="D58" s="69"/>
      <c r="E58" s="69"/>
      <c r="F58" s="69"/>
      <c r="G58" s="69"/>
      <c r="H58" s="69"/>
      <c r="I58" s="69"/>
      <c r="J58" s="69"/>
      <c r="K58" s="69"/>
      <c r="L58" s="69"/>
      <c r="M58" s="69"/>
      <c r="N58" s="69"/>
      <c r="O58" s="69"/>
      <c r="P58" s="69"/>
      <c r="Q58" s="69"/>
      <c r="R58" s="69"/>
      <c r="S58" s="69"/>
      <c r="T58" s="69"/>
      <c r="U58" s="69"/>
      <c r="V58" s="69"/>
      <c r="W58" s="69"/>
      <c r="X58" s="69"/>
      <c r="Y58" s="69"/>
      <c r="Z58" s="69"/>
      <c r="AA58" s="69"/>
      <c r="AB58" s="69"/>
      <c r="AC58" s="69"/>
      <c r="AD58" s="69"/>
      <c r="AE58" s="69"/>
      <c r="AF58" s="69"/>
      <c r="AG58" s="69"/>
      <c r="AH58" s="69"/>
      <c r="AI58" s="69"/>
      <c r="AJ58" s="69"/>
      <c r="AK58" s="69"/>
      <c r="AL58" s="69"/>
      <c r="AM58" s="69"/>
      <c r="AN58" s="69"/>
      <c r="AO58" s="69"/>
      <c r="AP58" s="69"/>
      <c r="AQ58" s="69"/>
      <c r="AR58" s="69"/>
      <c r="AS58" s="69"/>
      <c r="AT58" s="69"/>
      <c r="AU58" s="69"/>
      <c r="AV58" s="69"/>
      <c r="AW58" s="69"/>
      <c r="AX58" s="69"/>
      <c r="AY58" s="69"/>
      <c r="AZ58" s="69"/>
      <c r="BA58" s="69"/>
      <c r="BB58" s="69"/>
      <c r="BC58" s="69"/>
      <c r="BD58" s="69"/>
      <c r="BE58" s="69"/>
      <c r="BF58" s="69"/>
      <c r="BG58" s="69"/>
      <c r="BH58" s="69"/>
      <c r="BI58" s="69"/>
      <c r="BJ58" s="69"/>
      <c r="BK58" s="69"/>
      <c r="BL58" s="69"/>
      <c r="BM58" s="69"/>
      <c r="BN58" s="69"/>
      <c r="BO58" s="69"/>
      <c r="BP58" s="69"/>
      <c r="BQ58" s="69"/>
      <c r="BR58" s="69"/>
      <c r="BS58" s="69"/>
      <c r="BT58" s="69"/>
      <c r="BU58" s="69"/>
      <c r="BV58" s="69"/>
      <c r="BW58" s="69"/>
      <c r="BX58" s="69"/>
      <c r="BY58" s="69"/>
      <c r="BZ58" s="69"/>
      <c r="CA58" s="69"/>
      <c r="CB58" s="69"/>
    </row>
    <row r="59" spans="1:80">
      <c r="A59" s="69"/>
      <c r="B59" s="69"/>
      <c r="C59" s="69"/>
      <c r="D59" s="69"/>
      <c r="E59" s="69"/>
      <c r="F59" s="69"/>
      <c r="G59" s="69"/>
      <c r="H59" s="69"/>
      <c r="I59" s="69"/>
      <c r="J59" s="69"/>
      <c r="K59" s="69"/>
      <c r="L59" s="69"/>
      <c r="M59" s="69"/>
      <c r="N59" s="69"/>
      <c r="O59" s="69"/>
      <c r="P59" s="69"/>
      <c r="Q59" s="69"/>
      <c r="R59" s="69"/>
      <c r="S59" s="69"/>
      <c r="T59" s="69"/>
      <c r="U59" s="69"/>
      <c r="V59" s="69"/>
      <c r="W59" s="69"/>
      <c r="X59" s="69"/>
      <c r="Y59" s="69"/>
      <c r="Z59" s="69"/>
      <c r="AA59" s="69"/>
      <c r="AB59" s="69"/>
      <c r="AC59" s="69"/>
      <c r="AD59" s="69"/>
      <c r="AE59" s="69"/>
      <c r="AF59" s="69"/>
      <c r="AG59" s="69"/>
      <c r="AH59" s="69"/>
      <c r="AI59" s="69"/>
      <c r="AJ59" s="69"/>
      <c r="AK59" s="69"/>
      <c r="AL59" s="69"/>
      <c r="AM59" s="69"/>
      <c r="AN59" s="69"/>
      <c r="AO59" s="69"/>
      <c r="AP59" s="69"/>
      <c r="AQ59" s="69"/>
      <c r="AR59" s="69"/>
      <c r="AS59" s="69"/>
      <c r="AT59" s="69"/>
      <c r="AU59" s="69"/>
      <c r="AV59" s="69"/>
      <c r="AW59" s="69"/>
      <c r="AX59" s="69"/>
      <c r="AY59" s="69"/>
      <c r="AZ59" s="69"/>
      <c r="BA59" s="69"/>
      <c r="BB59" s="69"/>
      <c r="BC59" s="69"/>
      <c r="BD59" s="69"/>
      <c r="BE59" s="69"/>
      <c r="BF59" s="69"/>
      <c r="BG59" s="69"/>
      <c r="BH59" s="69"/>
      <c r="BI59" s="69"/>
      <c r="BJ59" s="69"/>
      <c r="BK59" s="69"/>
      <c r="BL59" s="69"/>
      <c r="BM59" s="69"/>
      <c r="BN59" s="69"/>
      <c r="BO59" s="69"/>
      <c r="BP59" s="69"/>
      <c r="BQ59" s="69"/>
      <c r="BR59" s="69"/>
      <c r="BS59" s="69"/>
      <c r="BT59" s="69"/>
      <c r="BU59" s="69"/>
      <c r="BV59" s="69"/>
      <c r="BW59" s="69"/>
      <c r="BX59" s="69"/>
      <c r="BY59" s="69"/>
      <c r="BZ59" s="69"/>
      <c r="CA59" s="69"/>
      <c r="CB59" s="69"/>
    </row>
    <row r="60" spans="1:80">
      <c r="A60" s="69"/>
      <c r="B60" s="69"/>
      <c r="C60" s="69"/>
      <c r="D60" s="69"/>
      <c r="E60" s="69"/>
      <c r="F60" s="69"/>
      <c r="G60" s="69"/>
      <c r="H60" s="69"/>
      <c r="I60" s="69"/>
      <c r="J60" s="69"/>
      <c r="K60" s="69"/>
      <c r="L60" s="69"/>
      <c r="M60" s="69"/>
      <c r="N60" s="69"/>
      <c r="O60" s="69"/>
      <c r="P60" s="69"/>
      <c r="Q60" s="69"/>
      <c r="R60" s="69"/>
      <c r="S60" s="69"/>
      <c r="T60" s="69"/>
      <c r="U60" s="69"/>
      <c r="V60" s="69"/>
      <c r="W60" s="69"/>
      <c r="X60" s="69"/>
      <c r="Y60" s="69"/>
      <c r="Z60" s="69"/>
      <c r="AA60" s="69"/>
      <c r="AB60" s="69"/>
      <c r="AC60" s="69"/>
      <c r="AD60" s="69"/>
      <c r="AE60" s="69"/>
      <c r="AF60" s="69"/>
      <c r="AG60" s="69"/>
      <c r="AH60" s="69"/>
      <c r="AI60" s="69"/>
      <c r="AJ60" s="69"/>
      <c r="AK60" s="69"/>
      <c r="AL60" s="69"/>
      <c r="AM60" s="69"/>
      <c r="AN60" s="69"/>
      <c r="AO60" s="69"/>
      <c r="AP60" s="69"/>
      <c r="AQ60" s="69"/>
      <c r="AR60" s="69"/>
      <c r="AS60" s="69"/>
      <c r="AT60" s="69"/>
      <c r="AU60" s="69"/>
      <c r="AV60" s="69"/>
      <c r="AW60" s="69"/>
      <c r="AX60" s="69"/>
      <c r="AY60" s="69"/>
      <c r="AZ60" s="69"/>
      <c r="BA60" s="69"/>
      <c r="BB60" s="69"/>
      <c r="BC60" s="69"/>
      <c r="BD60" s="69"/>
      <c r="BE60" s="69"/>
      <c r="BF60" s="69"/>
      <c r="BG60" s="69"/>
      <c r="BH60" s="69"/>
      <c r="BI60" s="69"/>
      <c r="BJ60" s="69"/>
      <c r="BK60" s="69"/>
      <c r="BL60" s="69"/>
      <c r="BM60" s="69"/>
      <c r="BN60" s="69"/>
      <c r="BO60" s="69"/>
      <c r="BP60" s="69"/>
      <c r="BQ60" s="69"/>
      <c r="BR60" s="69"/>
      <c r="BS60" s="69"/>
      <c r="BT60" s="69"/>
      <c r="BU60" s="69"/>
      <c r="BV60" s="69"/>
      <c r="BW60" s="69"/>
      <c r="BX60" s="69"/>
      <c r="BY60" s="69"/>
      <c r="BZ60" s="69"/>
      <c r="CA60" s="69"/>
      <c r="CB60" s="69"/>
    </row>
    <row r="61" spans="1:80">
      <c r="A61" s="69"/>
      <c r="B61" s="69"/>
      <c r="C61" s="69"/>
      <c r="D61" s="69"/>
      <c r="E61" s="69"/>
      <c r="F61" s="69"/>
      <c r="G61" s="69"/>
      <c r="H61" s="69"/>
      <c r="I61" s="69"/>
      <c r="J61" s="69"/>
      <c r="K61" s="69"/>
      <c r="L61" s="69"/>
      <c r="M61" s="69"/>
      <c r="N61" s="69"/>
      <c r="O61" s="69"/>
      <c r="P61" s="69"/>
      <c r="Q61" s="69"/>
      <c r="R61" s="69"/>
      <c r="S61" s="69"/>
      <c r="T61" s="69"/>
      <c r="U61" s="69"/>
      <c r="V61" s="69"/>
      <c r="W61" s="69"/>
      <c r="X61" s="69"/>
      <c r="Y61" s="69"/>
      <c r="Z61" s="69"/>
      <c r="AA61" s="69"/>
      <c r="AB61" s="69"/>
      <c r="AC61" s="69"/>
      <c r="AD61" s="69"/>
      <c r="AE61" s="69"/>
      <c r="AF61" s="69"/>
      <c r="AG61" s="69"/>
      <c r="AH61" s="69"/>
      <c r="AI61" s="69"/>
      <c r="AJ61" s="69"/>
      <c r="AK61" s="69"/>
      <c r="AL61" s="69"/>
      <c r="AM61" s="69"/>
      <c r="AN61" s="69"/>
      <c r="AO61" s="69"/>
      <c r="AP61" s="69"/>
      <c r="AQ61" s="69"/>
      <c r="AR61" s="69"/>
      <c r="AS61" s="69"/>
      <c r="AT61" s="69"/>
      <c r="AU61" s="69"/>
      <c r="AV61" s="69"/>
      <c r="AW61" s="69"/>
      <c r="AX61" s="69"/>
      <c r="AY61" s="69"/>
      <c r="AZ61" s="69"/>
      <c r="BA61" s="69"/>
      <c r="BB61" s="69"/>
      <c r="BC61" s="69"/>
      <c r="BD61" s="69"/>
      <c r="BE61" s="69"/>
      <c r="BF61" s="69"/>
      <c r="BG61" s="69"/>
      <c r="BH61" s="69"/>
      <c r="BI61" s="69"/>
      <c r="BJ61" s="69"/>
      <c r="BK61" s="69"/>
      <c r="BL61" s="69"/>
      <c r="BM61" s="69"/>
      <c r="BN61" s="69"/>
      <c r="BO61" s="69"/>
      <c r="BP61" s="69"/>
      <c r="BQ61" s="69"/>
      <c r="BR61" s="69"/>
      <c r="BS61" s="69"/>
      <c r="BT61" s="69"/>
      <c r="BU61" s="69"/>
      <c r="BV61" s="69"/>
      <c r="BW61" s="69"/>
      <c r="BX61" s="69"/>
      <c r="BY61" s="69"/>
      <c r="BZ61" s="69"/>
      <c r="CA61" s="69"/>
      <c r="CB61" s="69"/>
    </row>
    <row r="62" spans="1:80">
      <c r="A62" s="69"/>
      <c r="B62" s="69"/>
      <c r="C62" s="69"/>
      <c r="D62" s="69"/>
      <c r="E62" s="69"/>
      <c r="F62" s="69"/>
      <c r="G62" s="69"/>
      <c r="H62" s="69"/>
      <c r="I62" s="69"/>
      <c r="J62" s="69"/>
      <c r="K62" s="69"/>
      <c r="L62" s="69"/>
      <c r="M62" s="69"/>
      <c r="N62" s="69"/>
      <c r="O62" s="69"/>
      <c r="P62" s="69"/>
      <c r="Q62" s="69"/>
      <c r="R62" s="69"/>
      <c r="S62" s="69"/>
      <c r="T62" s="69"/>
      <c r="U62" s="69"/>
      <c r="V62" s="69"/>
      <c r="W62" s="69"/>
      <c r="X62" s="69"/>
      <c r="Y62" s="69"/>
      <c r="Z62" s="69"/>
      <c r="AA62" s="69"/>
      <c r="AB62" s="69"/>
      <c r="AC62" s="69"/>
      <c r="AD62" s="69"/>
      <c r="AE62" s="69"/>
      <c r="AF62" s="69"/>
      <c r="AG62" s="69"/>
      <c r="AH62" s="69"/>
      <c r="AI62" s="69"/>
      <c r="AJ62" s="69"/>
      <c r="AK62" s="69"/>
      <c r="AL62" s="69"/>
      <c r="AM62" s="69"/>
      <c r="AN62" s="69"/>
      <c r="AO62" s="69"/>
      <c r="AP62" s="69"/>
      <c r="AQ62" s="69"/>
      <c r="AR62" s="69"/>
      <c r="AS62" s="69"/>
      <c r="AT62" s="69"/>
      <c r="AU62" s="69"/>
      <c r="AV62" s="69"/>
      <c r="AW62" s="69"/>
      <c r="AX62" s="69"/>
      <c r="AY62" s="69"/>
      <c r="AZ62" s="69"/>
      <c r="BA62" s="69"/>
      <c r="BB62" s="69"/>
      <c r="BC62" s="69"/>
      <c r="BD62" s="69"/>
      <c r="BE62" s="69"/>
      <c r="BF62" s="69"/>
      <c r="BG62" s="69"/>
      <c r="BH62" s="69"/>
      <c r="BI62" s="69"/>
      <c r="BJ62" s="69"/>
      <c r="BK62" s="69"/>
      <c r="BL62" s="69"/>
      <c r="BM62" s="69"/>
      <c r="BN62" s="69"/>
      <c r="BO62" s="69"/>
      <c r="BP62" s="69"/>
      <c r="BQ62" s="69"/>
      <c r="BR62" s="69"/>
      <c r="BS62" s="69"/>
      <c r="BT62" s="69"/>
      <c r="BU62" s="69"/>
      <c r="BV62" s="69"/>
      <c r="BW62" s="69"/>
      <c r="BX62" s="69"/>
      <c r="BY62" s="69"/>
      <c r="BZ62" s="69"/>
      <c r="CA62" s="69"/>
      <c r="CB62" s="69"/>
    </row>
    <row r="63" spans="1:80">
      <c r="A63" s="69"/>
      <c r="B63" s="69"/>
      <c r="C63" s="69"/>
      <c r="D63" s="69"/>
      <c r="E63" s="69"/>
      <c r="F63" s="69"/>
      <c r="G63" s="69"/>
      <c r="H63" s="69"/>
      <c r="I63" s="69"/>
      <c r="J63" s="69"/>
      <c r="K63" s="69"/>
      <c r="L63" s="69"/>
      <c r="M63" s="69"/>
      <c r="N63" s="69"/>
      <c r="O63" s="69"/>
      <c r="P63" s="69"/>
      <c r="Q63" s="69"/>
      <c r="R63" s="69"/>
      <c r="S63" s="69"/>
      <c r="T63" s="69"/>
      <c r="U63" s="69"/>
      <c r="V63" s="69"/>
      <c r="W63" s="69"/>
      <c r="X63" s="69"/>
      <c r="Y63" s="69"/>
      <c r="Z63" s="69"/>
      <c r="AA63" s="69"/>
      <c r="AB63" s="69"/>
      <c r="AC63" s="69"/>
      <c r="AD63" s="69"/>
      <c r="AE63" s="69"/>
      <c r="AF63" s="69"/>
      <c r="AG63" s="69"/>
      <c r="AH63" s="69"/>
      <c r="AI63" s="69"/>
      <c r="AJ63" s="69"/>
      <c r="AK63" s="69"/>
      <c r="AL63" s="69"/>
      <c r="AM63" s="69"/>
      <c r="AN63" s="69"/>
      <c r="AO63" s="69"/>
      <c r="AP63" s="69"/>
      <c r="AQ63" s="69"/>
      <c r="AR63" s="69"/>
      <c r="AS63" s="69"/>
      <c r="AT63" s="69"/>
      <c r="AU63" s="69"/>
      <c r="AV63" s="69"/>
      <c r="AW63" s="69"/>
      <c r="AX63" s="69"/>
      <c r="AY63" s="69"/>
      <c r="AZ63" s="69"/>
      <c r="BA63" s="69"/>
      <c r="BB63" s="69"/>
      <c r="BC63" s="69"/>
      <c r="BD63" s="69"/>
      <c r="BE63" s="69"/>
      <c r="BF63" s="69"/>
      <c r="BG63" s="69"/>
      <c r="BH63" s="69"/>
      <c r="BI63" s="69"/>
      <c r="BJ63" s="69"/>
      <c r="BK63" s="69"/>
      <c r="BL63" s="69"/>
      <c r="BM63" s="69"/>
      <c r="BN63" s="69"/>
      <c r="BO63" s="69"/>
      <c r="BP63" s="69"/>
      <c r="BQ63" s="69"/>
      <c r="BR63" s="69"/>
      <c r="BS63" s="69"/>
      <c r="BT63" s="69"/>
      <c r="BU63" s="69"/>
      <c r="BV63" s="69"/>
      <c r="BW63" s="69"/>
      <c r="BX63" s="69"/>
      <c r="BY63" s="69"/>
      <c r="BZ63" s="69"/>
      <c r="CA63" s="69"/>
      <c r="CB63" s="69"/>
    </row>
    <row r="64" spans="1:80">
      <c r="A64" s="69"/>
      <c r="B64" s="69"/>
      <c r="C64" s="69"/>
      <c r="D64" s="69"/>
      <c r="E64" s="69"/>
      <c r="F64" s="69"/>
      <c r="G64" s="69"/>
      <c r="H64" s="69"/>
      <c r="I64" s="69"/>
      <c r="J64" s="69"/>
      <c r="K64" s="69"/>
      <c r="L64" s="69"/>
      <c r="M64" s="69"/>
      <c r="N64" s="69"/>
      <c r="O64" s="69"/>
      <c r="P64" s="69"/>
      <c r="Q64" s="69"/>
      <c r="R64" s="69"/>
      <c r="S64" s="69"/>
      <c r="T64" s="69"/>
      <c r="U64" s="69"/>
      <c r="V64" s="69"/>
      <c r="W64" s="69"/>
      <c r="X64" s="69"/>
      <c r="Y64" s="69"/>
      <c r="Z64" s="69"/>
      <c r="AA64" s="69"/>
      <c r="AB64" s="69"/>
      <c r="AC64" s="69"/>
      <c r="AD64" s="69"/>
      <c r="AE64" s="69"/>
      <c r="AF64" s="69"/>
      <c r="AG64" s="69"/>
      <c r="AH64" s="69"/>
      <c r="AI64" s="69"/>
      <c r="AJ64" s="69"/>
      <c r="AK64" s="69"/>
      <c r="AL64" s="69"/>
      <c r="AM64" s="69"/>
      <c r="AN64" s="69"/>
      <c r="AO64" s="69"/>
      <c r="AP64" s="69"/>
      <c r="AQ64" s="69"/>
      <c r="AR64" s="69"/>
      <c r="AS64" s="69"/>
      <c r="AT64" s="69"/>
      <c r="AU64" s="69"/>
      <c r="AV64" s="69"/>
      <c r="AW64" s="69"/>
      <c r="AX64" s="69"/>
      <c r="AY64" s="69"/>
      <c r="AZ64" s="69"/>
      <c r="BA64" s="69"/>
      <c r="BB64" s="69"/>
      <c r="BC64" s="69"/>
      <c r="BD64" s="69"/>
      <c r="BE64" s="69"/>
      <c r="BF64" s="69"/>
      <c r="BG64" s="69"/>
      <c r="BH64" s="69"/>
      <c r="BI64" s="69"/>
      <c r="BJ64" s="69"/>
      <c r="BK64" s="69"/>
      <c r="BL64" s="69"/>
      <c r="BM64" s="69"/>
      <c r="BN64" s="69"/>
      <c r="BO64" s="69"/>
      <c r="BP64" s="69"/>
      <c r="BQ64" s="69"/>
      <c r="BR64" s="69"/>
      <c r="BS64" s="69"/>
      <c r="BT64" s="69"/>
      <c r="BU64" s="69"/>
      <c r="BV64" s="69"/>
      <c r="BW64" s="69"/>
      <c r="BX64" s="69"/>
      <c r="BY64" s="69"/>
      <c r="BZ64" s="69"/>
      <c r="CA64" s="69"/>
      <c r="CB64" s="69"/>
    </row>
    <row r="65" spans="1:80">
      <c r="A65" s="69"/>
      <c r="B65" s="69"/>
      <c r="C65" s="69"/>
      <c r="D65" s="69"/>
      <c r="E65" s="69"/>
      <c r="F65" s="69"/>
      <c r="G65" s="69"/>
      <c r="H65" s="69"/>
      <c r="I65" s="69"/>
      <c r="J65" s="69"/>
      <c r="K65" s="69"/>
      <c r="L65" s="69"/>
      <c r="M65" s="69"/>
      <c r="N65" s="69"/>
      <c r="O65" s="69"/>
      <c r="P65" s="69"/>
      <c r="Q65" s="69"/>
      <c r="R65" s="69"/>
      <c r="S65" s="69"/>
      <c r="T65" s="69"/>
      <c r="U65" s="69"/>
      <c r="V65" s="69"/>
      <c r="W65" s="69"/>
      <c r="X65" s="69"/>
      <c r="Y65" s="69"/>
      <c r="Z65" s="69"/>
      <c r="AA65" s="69"/>
      <c r="AB65" s="69"/>
      <c r="AC65" s="69"/>
      <c r="AD65" s="69"/>
      <c r="AE65" s="69"/>
      <c r="AF65" s="69"/>
      <c r="AG65" s="69"/>
      <c r="AH65" s="69"/>
      <c r="AI65" s="69"/>
      <c r="AJ65" s="69"/>
      <c r="AK65" s="69"/>
      <c r="AL65" s="69"/>
      <c r="AM65" s="69"/>
      <c r="AN65" s="69"/>
      <c r="AO65" s="69"/>
      <c r="AP65" s="69"/>
      <c r="AQ65" s="69"/>
      <c r="AR65" s="69"/>
      <c r="AS65" s="69"/>
      <c r="AT65" s="69"/>
      <c r="AU65" s="69"/>
      <c r="AV65" s="69"/>
      <c r="AW65" s="69"/>
      <c r="AX65" s="69"/>
      <c r="AY65" s="69"/>
      <c r="AZ65" s="69"/>
      <c r="BA65" s="69"/>
      <c r="BB65" s="69"/>
      <c r="BC65" s="69"/>
      <c r="BD65" s="69"/>
      <c r="BE65" s="69"/>
      <c r="BF65" s="69"/>
      <c r="BG65" s="69"/>
      <c r="BH65" s="69"/>
      <c r="BI65" s="69"/>
      <c r="BJ65" s="69"/>
      <c r="BK65" s="69"/>
      <c r="BL65" s="69"/>
      <c r="BM65" s="69"/>
      <c r="BN65" s="69"/>
      <c r="BO65" s="69"/>
      <c r="BP65" s="69"/>
      <c r="BQ65" s="69"/>
      <c r="BR65" s="69"/>
      <c r="BS65" s="69"/>
      <c r="BT65" s="69"/>
      <c r="BU65" s="69"/>
      <c r="BV65" s="69"/>
      <c r="BW65" s="69"/>
      <c r="BX65" s="69"/>
      <c r="BY65" s="69"/>
      <c r="BZ65" s="69"/>
      <c r="CA65" s="69"/>
      <c r="CB65" s="69"/>
    </row>
    <row r="66" spans="1:80">
      <c r="A66" s="69"/>
      <c r="B66" s="69"/>
      <c r="C66" s="69"/>
      <c r="D66" s="69"/>
      <c r="E66" s="69"/>
      <c r="F66" s="69"/>
      <c r="G66" s="69"/>
      <c r="H66" s="69"/>
      <c r="I66" s="69"/>
      <c r="J66" s="69"/>
      <c r="K66" s="69"/>
      <c r="L66" s="69"/>
      <c r="M66" s="69"/>
      <c r="N66" s="69"/>
      <c r="O66" s="69"/>
      <c r="P66" s="69"/>
      <c r="Q66" s="69"/>
      <c r="R66" s="69"/>
      <c r="S66" s="69"/>
      <c r="T66" s="69"/>
      <c r="U66" s="69"/>
      <c r="V66" s="69"/>
      <c r="W66" s="69"/>
      <c r="X66" s="69"/>
      <c r="Y66" s="69"/>
      <c r="Z66" s="69"/>
      <c r="AA66" s="69"/>
      <c r="AB66" s="69"/>
      <c r="AC66" s="69"/>
      <c r="AD66" s="69"/>
      <c r="AE66" s="69"/>
      <c r="AF66" s="69"/>
      <c r="AG66" s="69"/>
      <c r="AH66" s="69"/>
      <c r="AI66" s="69"/>
      <c r="AJ66" s="69"/>
      <c r="AK66" s="69"/>
      <c r="AL66" s="69"/>
      <c r="AM66" s="69"/>
      <c r="AN66" s="69"/>
      <c r="AO66" s="69"/>
      <c r="AP66" s="69"/>
      <c r="AQ66" s="69"/>
      <c r="AR66" s="69"/>
      <c r="AS66" s="69"/>
      <c r="AT66" s="69"/>
      <c r="AU66" s="69"/>
      <c r="AV66" s="69"/>
      <c r="AW66" s="69"/>
      <c r="AX66" s="69"/>
      <c r="AY66" s="69"/>
      <c r="AZ66" s="69"/>
      <c r="BA66" s="69"/>
      <c r="BB66" s="69"/>
      <c r="BC66" s="69"/>
      <c r="BD66" s="69"/>
      <c r="BE66" s="69"/>
      <c r="BF66" s="69"/>
      <c r="BG66" s="69"/>
      <c r="BH66" s="69"/>
      <c r="BI66" s="69"/>
      <c r="BJ66" s="69"/>
      <c r="BK66" s="69"/>
      <c r="BL66" s="69"/>
      <c r="BM66" s="69"/>
      <c r="BN66" s="69"/>
      <c r="BO66" s="69"/>
      <c r="BP66" s="69"/>
      <c r="BQ66" s="69"/>
      <c r="BR66" s="69"/>
      <c r="BS66" s="69"/>
      <c r="BT66" s="69"/>
      <c r="BU66" s="69"/>
      <c r="BV66" s="69"/>
      <c r="BW66" s="69"/>
      <c r="BX66" s="69"/>
      <c r="BY66" s="69"/>
      <c r="BZ66" s="69"/>
      <c r="CA66" s="69"/>
      <c r="CB66" s="69"/>
    </row>
    <row r="67" spans="1:80">
      <c r="A67" s="69"/>
      <c r="B67" s="69"/>
      <c r="C67" s="69"/>
      <c r="D67" s="69"/>
      <c r="E67" s="69"/>
      <c r="F67" s="69"/>
      <c r="G67" s="69"/>
      <c r="H67" s="69"/>
      <c r="I67" s="69"/>
      <c r="J67" s="69"/>
      <c r="K67" s="69"/>
      <c r="L67" s="69"/>
      <c r="M67" s="69"/>
      <c r="N67" s="69"/>
      <c r="O67" s="69"/>
      <c r="P67" s="69"/>
      <c r="Q67" s="69"/>
      <c r="R67" s="69"/>
      <c r="S67" s="69"/>
      <c r="T67" s="69"/>
      <c r="U67" s="69"/>
      <c r="V67" s="69"/>
      <c r="W67" s="69"/>
      <c r="X67" s="69"/>
      <c r="Y67" s="69"/>
      <c r="Z67" s="69"/>
      <c r="AA67" s="69"/>
      <c r="AB67" s="69"/>
      <c r="AC67" s="69"/>
      <c r="AD67" s="69"/>
      <c r="AE67" s="69"/>
      <c r="AF67" s="69"/>
      <c r="AG67" s="69"/>
      <c r="AH67" s="69"/>
      <c r="AI67" s="69"/>
      <c r="AJ67" s="69"/>
      <c r="AK67" s="69"/>
      <c r="AL67" s="69"/>
      <c r="AM67" s="69"/>
      <c r="AN67" s="69"/>
      <c r="AO67" s="69"/>
      <c r="AP67" s="69"/>
      <c r="AQ67" s="69"/>
      <c r="AR67" s="69"/>
      <c r="AS67" s="69"/>
      <c r="AT67" s="69"/>
      <c r="AU67" s="69"/>
      <c r="AV67" s="69"/>
      <c r="AW67" s="69"/>
      <c r="AX67" s="69"/>
      <c r="AY67" s="69"/>
      <c r="AZ67" s="69"/>
      <c r="BA67" s="69"/>
      <c r="BB67" s="69"/>
      <c r="BC67" s="69"/>
      <c r="BD67" s="69"/>
      <c r="BE67" s="69"/>
      <c r="BF67" s="69"/>
      <c r="BG67" s="69"/>
      <c r="BH67" s="69"/>
      <c r="BI67" s="69"/>
      <c r="BJ67" s="69"/>
      <c r="BK67" s="69"/>
      <c r="BL67" s="69"/>
      <c r="BM67" s="69"/>
      <c r="BN67" s="69"/>
      <c r="BO67" s="69"/>
      <c r="BP67" s="69"/>
      <c r="BQ67" s="69"/>
      <c r="BR67" s="69"/>
      <c r="BS67" s="69"/>
      <c r="BT67" s="69"/>
      <c r="BU67" s="69"/>
      <c r="BV67" s="69"/>
      <c r="BW67" s="69"/>
      <c r="BX67" s="69"/>
      <c r="BY67" s="69"/>
      <c r="BZ67" s="69"/>
      <c r="CA67" s="69"/>
      <c r="CB67" s="69"/>
    </row>
    <row r="68" spans="1:80">
      <c r="A68" s="69"/>
      <c r="B68" s="69"/>
      <c r="C68" s="69"/>
      <c r="D68" s="69"/>
      <c r="E68" s="69"/>
      <c r="F68" s="69"/>
      <c r="G68" s="69"/>
      <c r="H68" s="69"/>
      <c r="I68" s="69"/>
      <c r="J68" s="69"/>
      <c r="K68" s="69"/>
      <c r="L68" s="69"/>
      <c r="M68" s="69"/>
      <c r="N68" s="69"/>
      <c r="O68" s="69"/>
      <c r="P68" s="69"/>
      <c r="Q68" s="69"/>
      <c r="R68" s="69"/>
      <c r="S68" s="69"/>
      <c r="T68" s="69"/>
      <c r="U68" s="69"/>
      <c r="V68" s="69"/>
      <c r="W68" s="69"/>
      <c r="X68" s="69"/>
      <c r="Y68" s="69"/>
      <c r="Z68" s="69"/>
      <c r="AA68" s="69"/>
      <c r="AB68" s="69"/>
      <c r="AC68" s="69"/>
      <c r="AD68" s="69"/>
      <c r="AE68" s="69"/>
      <c r="AF68" s="69"/>
      <c r="AG68" s="69"/>
      <c r="AH68" s="69"/>
      <c r="AI68" s="69"/>
      <c r="AJ68" s="69"/>
      <c r="AK68" s="69"/>
      <c r="AL68" s="69"/>
      <c r="AM68" s="69"/>
      <c r="AN68" s="69"/>
      <c r="AO68" s="69"/>
      <c r="AP68" s="69"/>
      <c r="AQ68" s="69"/>
      <c r="AR68" s="69"/>
      <c r="AS68" s="69"/>
      <c r="AT68" s="69"/>
      <c r="AU68" s="69"/>
      <c r="AV68" s="69"/>
      <c r="AW68" s="69"/>
      <c r="AX68" s="69"/>
      <c r="AY68" s="69"/>
      <c r="AZ68" s="69"/>
      <c r="BA68" s="69"/>
      <c r="BB68" s="69"/>
      <c r="BC68" s="69"/>
      <c r="BD68" s="69"/>
      <c r="BE68" s="69"/>
      <c r="BF68" s="69"/>
      <c r="BG68" s="69"/>
      <c r="BH68" s="69"/>
      <c r="BI68" s="69"/>
      <c r="BJ68" s="69"/>
      <c r="BK68" s="69"/>
      <c r="BL68" s="69"/>
      <c r="BM68" s="69"/>
      <c r="BN68" s="69"/>
      <c r="BO68" s="69"/>
      <c r="BP68" s="69"/>
      <c r="BQ68" s="69"/>
      <c r="BR68" s="69"/>
      <c r="BS68" s="69"/>
      <c r="BT68" s="69"/>
      <c r="BU68" s="69"/>
      <c r="BV68" s="69"/>
      <c r="BW68" s="69"/>
      <c r="BX68" s="69"/>
      <c r="BY68" s="69"/>
      <c r="BZ68" s="69"/>
      <c r="CA68" s="69"/>
      <c r="CB68" s="69"/>
    </row>
    <row r="69" spans="1:80">
      <c r="A69" s="69"/>
      <c r="B69" s="69"/>
      <c r="C69" s="69"/>
      <c r="D69" s="69"/>
      <c r="E69" s="69"/>
      <c r="F69" s="69"/>
      <c r="G69" s="69"/>
      <c r="H69" s="69"/>
      <c r="I69" s="69"/>
      <c r="J69" s="69"/>
      <c r="K69" s="69"/>
      <c r="L69" s="69"/>
      <c r="M69" s="69"/>
      <c r="N69" s="69"/>
      <c r="O69" s="69"/>
      <c r="P69" s="69"/>
      <c r="Q69" s="69"/>
      <c r="R69" s="69"/>
      <c r="S69" s="69"/>
      <c r="T69" s="69"/>
      <c r="U69" s="69"/>
      <c r="V69" s="69"/>
      <c r="W69" s="69"/>
      <c r="X69" s="69"/>
      <c r="Y69" s="69"/>
      <c r="Z69" s="69"/>
      <c r="AA69" s="69"/>
      <c r="AB69" s="69"/>
      <c r="AC69" s="69"/>
      <c r="AD69" s="69"/>
      <c r="AE69" s="69"/>
      <c r="AF69" s="69"/>
      <c r="AG69" s="69"/>
      <c r="AH69" s="69"/>
      <c r="AI69" s="69"/>
      <c r="AJ69" s="69"/>
      <c r="AK69" s="69"/>
      <c r="AL69" s="69"/>
      <c r="AM69" s="69"/>
      <c r="AN69" s="69"/>
      <c r="AO69" s="69"/>
      <c r="AP69" s="69"/>
      <c r="AQ69" s="69"/>
      <c r="AR69" s="69"/>
      <c r="AS69" s="69"/>
      <c r="AT69" s="69"/>
      <c r="AU69" s="69"/>
      <c r="AV69" s="69"/>
      <c r="AW69" s="69"/>
      <c r="AX69" s="69"/>
      <c r="AY69" s="69"/>
      <c r="AZ69" s="69"/>
      <c r="BA69" s="69"/>
      <c r="BB69" s="69"/>
      <c r="BC69" s="69"/>
      <c r="BD69" s="69"/>
      <c r="BE69" s="69"/>
      <c r="BF69" s="69"/>
      <c r="BG69" s="69"/>
      <c r="BH69" s="69"/>
      <c r="BI69" s="69"/>
      <c r="BJ69" s="69"/>
      <c r="BK69" s="69"/>
      <c r="BL69" s="69"/>
      <c r="BM69" s="69"/>
      <c r="BN69" s="69"/>
      <c r="BO69" s="69"/>
      <c r="BP69" s="69"/>
      <c r="BQ69" s="69"/>
      <c r="BR69" s="69"/>
      <c r="BS69" s="69"/>
      <c r="BT69" s="69"/>
      <c r="BU69" s="69"/>
      <c r="BV69" s="69"/>
      <c r="BW69" s="69"/>
      <c r="BX69" s="69"/>
      <c r="BY69" s="69"/>
      <c r="BZ69" s="69"/>
      <c r="CA69" s="69"/>
      <c r="CB69" s="69"/>
    </row>
    <row r="70" spans="1:80">
      <c r="A70" s="69"/>
      <c r="B70" s="69"/>
      <c r="C70" s="69"/>
      <c r="D70" s="69"/>
      <c r="E70" s="69"/>
      <c r="F70" s="69"/>
      <c r="G70" s="69"/>
      <c r="H70" s="69"/>
      <c r="I70" s="69"/>
      <c r="J70" s="69"/>
      <c r="K70" s="69"/>
      <c r="L70" s="69"/>
      <c r="M70" s="69"/>
      <c r="N70" s="69"/>
      <c r="O70" s="69"/>
      <c r="P70" s="69"/>
      <c r="Q70" s="69"/>
      <c r="R70" s="69"/>
      <c r="S70" s="69"/>
      <c r="T70" s="69"/>
      <c r="U70" s="69"/>
      <c r="V70" s="69"/>
      <c r="W70" s="69"/>
      <c r="X70" s="69"/>
      <c r="Y70" s="69"/>
      <c r="Z70" s="69"/>
      <c r="AA70" s="69"/>
      <c r="AB70" s="69"/>
      <c r="AC70" s="69"/>
      <c r="AD70" s="69"/>
      <c r="AE70" s="69"/>
      <c r="AF70" s="69"/>
      <c r="AG70" s="69"/>
      <c r="AH70" s="69"/>
      <c r="AI70" s="69"/>
      <c r="AJ70" s="69"/>
      <c r="AK70" s="69"/>
      <c r="AL70" s="69"/>
      <c r="AM70" s="69"/>
      <c r="AN70" s="69"/>
      <c r="AO70" s="69"/>
      <c r="AP70" s="69"/>
      <c r="AQ70" s="69"/>
      <c r="AR70" s="69"/>
      <c r="AS70" s="69"/>
      <c r="AT70" s="69"/>
      <c r="AU70" s="69"/>
      <c r="AV70" s="69"/>
      <c r="AW70" s="69"/>
      <c r="AX70" s="69"/>
      <c r="AY70" s="69"/>
      <c r="AZ70" s="69"/>
      <c r="BA70" s="69"/>
      <c r="BB70" s="69"/>
      <c r="BC70" s="69"/>
      <c r="BD70" s="69"/>
      <c r="BE70" s="69"/>
      <c r="BF70" s="69"/>
      <c r="BG70" s="69"/>
      <c r="BH70" s="69"/>
      <c r="BI70" s="69"/>
      <c r="BJ70" s="69"/>
      <c r="BK70" s="69"/>
      <c r="BL70" s="69"/>
      <c r="BM70" s="69"/>
      <c r="BN70" s="69"/>
      <c r="BO70" s="69"/>
      <c r="BP70" s="69"/>
      <c r="BQ70" s="69"/>
      <c r="BR70" s="69"/>
      <c r="BS70" s="69"/>
      <c r="BT70" s="69"/>
      <c r="BU70" s="69"/>
      <c r="BV70" s="69"/>
      <c r="BW70" s="69"/>
      <c r="BX70" s="69"/>
      <c r="BY70" s="69"/>
      <c r="BZ70" s="69"/>
      <c r="CA70" s="69"/>
      <c r="CB70" s="69"/>
    </row>
    <row r="71" spans="1:80">
      <c r="A71" s="69"/>
      <c r="B71" s="69"/>
      <c r="C71" s="69"/>
      <c r="D71" s="69"/>
      <c r="E71" s="69"/>
      <c r="F71" s="69"/>
      <c r="G71" s="69"/>
      <c r="H71" s="69"/>
      <c r="I71" s="69"/>
      <c r="J71" s="69"/>
      <c r="K71" s="69"/>
      <c r="L71" s="69"/>
      <c r="M71" s="69"/>
      <c r="N71" s="69"/>
      <c r="O71" s="69"/>
      <c r="P71" s="69"/>
      <c r="Q71" s="69"/>
      <c r="R71" s="69"/>
      <c r="S71" s="69"/>
      <c r="T71" s="69"/>
      <c r="U71" s="69"/>
      <c r="V71" s="69"/>
      <c r="W71" s="69"/>
      <c r="X71" s="69"/>
      <c r="Y71" s="69"/>
      <c r="Z71" s="69"/>
      <c r="AA71" s="69"/>
      <c r="AB71" s="69"/>
      <c r="AC71" s="69"/>
      <c r="AD71" s="69"/>
      <c r="AE71" s="69"/>
      <c r="AF71" s="69"/>
      <c r="AG71" s="69"/>
      <c r="AH71" s="69"/>
      <c r="AI71" s="69"/>
      <c r="AJ71" s="69"/>
      <c r="AK71" s="69"/>
      <c r="AL71" s="69"/>
      <c r="AM71" s="69"/>
      <c r="AN71" s="69"/>
      <c r="AO71" s="69"/>
      <c r="AP71" s="69"/>
      <c r="AQ71" s="69"/>
      <c r="AR71" s="69"/>
      <c r="AS71" s="69"/>
      <c r="AT71" s="69"/>
      <c r="AU71" s="69"/>
      <c r="AV71" s="69"/>
      <c r="AW71" s="69"/>
      <c r="AX71" s="69"/>
      <c r="AY71" s="69"/>
      <c r="AZ71" s="69"/>
      <c r="BA71" s="69"/>
      <c r="BB71" s="69"/>
      <c r="BC71" s="69"/>
      <c r="BD71" s="69"/>
      <c r="BE71" s="69"/>
      <c r="BF71" s="69"/>
      <c r="BG71" s="69"/>
      <c r="BH71" s="69"/>
      <c r="BI71" s="69"/>
      <c r="BJ71" s="69"/>
      <c r="BK71" s="69"/>
      <c r="BL71" s="69"/>
      <c r="BM71" s="69"/>
      <c r="BN71" s="69"/>
      <c r="BO71" s="69"/>
      <c r="BP71" s="69"/>
      <c r="BQ71" s="69"/>
      <c r="BR71" s="69"/>
      <c r="BS71" s="69"/>
      <c r="BT71" s="69"/>
      <c r="BU71" s="69"/>
      <c r="BV71" s="69"/>
      <c r="BW71" s="69"/>
      <c r="BX71" s="69"/>
      <c r="BY71" s="69"/>
      <c r="BZ71" s="69"/>
      <c r="CA71" s="69"/>
      <c r="CB71" s="69"/>
    </row>
    <row r="72" spans="1:80">
      <c r="A72" s="69"/>
      <c r="B72" s="69"/>
      <c r="C72" s="69"/>
      <c r="D72" s="69"/>
      <c r="E72" s="69"/>
      <c r="F72" s="69"/>
      <c r="G72" s="69"/>
      <c r="H72" s="69"/>
      <c r="I72" s="69"/>
      <c r="J72" s="69"/>
      <c r="K72" s="69"/>
      <c r="L72" s="69"/>
      <c r="M72" s="69"/>
      <c r="N72" s="69"/>
      <c r="O72" s="69"/>
      <c r="P72" s="69"/>
      <c r="Q72" s="69"/>
      <c r="R72" s="69"/>
      <c r="S72" s="69"/>
      <c r="T72" s="69"/>
      <c r="U72" s="69"/>
      <c r="V72" s="69"/>
      <c r="W72" s="69"/>
      <c r="X72" s="69"/>
      <c r="Y72" s="69"/>
      <c r="Z72" s="69"/>
      <c r="AA72" s="69"/>
      <c r="AB72" s="69"/>
      <c r="AC72" s="69"/>
      <c r="AD72" s="69"/>
      <c r="AE72" s="69"/>
      <c r="AF72" s="69"/>
      <c r="AG72" s="69"/>
      <c r="AH72" s="69"/>
      <c r="AI72" s="69"/>
      <c r="AJ72" s="69"/>
      <c r="AK72" s="69"/>
      <c r="AL72" s="69"/>
      <c r="AM72" s="69"/>
      <c r="AN72" s="69"/>
      <c r="AO72" s="69"/>
      <c r="AP72" s="69"/>
      <c r="AQ72" s="69"/>
      <c r="AR72" s="69"/>
      <c r="AS72" s="69"/>
      <c r="AT72" s="69"/>
      <c r="AU72" s="69"/>
      <c r="AV72" s="69"/>
      <c r="AW72" s="69"/>
      <c r="AX72" s="69"/>
      <c r="AY72" s="69"/>
      <c r="AZ72" s="69"/>
      <c r="BA72" s="69"/>
      <c r="BB72" s="69"/>
      <c r="BC72" s="69"/>
      <c r="BD72" s="69"/>
      <c r="BE72" s="69"/>
      <c r="BF72" s="69"/>
      <c r="BG72" s="69"/>
      <c r="BH72" s="69"/>
      <c r="BI72" s="69"/>
      <c r="BJ72" s="69"/>
      <c r="BK72" s="69"/>
      <c r="BL72" s="69"/>
      <c r="BM72" s="69"/>
      <c r="BN72" s="69"/>
      <c r="BO72" s="69"/>
      <c r="BP72" s="69"/>
      <c r="BQ72" s="69"/>
      <c r="BR72" s="69"/>
      <c r="BS72" s="69"/>
      <c r="BT72" s="69"/>
      <c r="BU72" s="69"/>
      <c r="BV72" s="69"/>
      <c r="BW72" s="69"/>
      <c r="BX72" s="69"/>
      <c r="BY72" s="69"/>
      <c r="BZ72" s="69"/>
      <c r="CA72" s="69"/>
      <c r="CB72" s="69"/>
    </row>
    <row r="73" spans="1:80">
      <c r="A73" s="69"/>
      <c r="B73" s="69"/>
      <c r="C73" s="69"/>
      <c r="D73" s="69"/>
      <c r="E73" s="69"/>
      <c r="F73" s="69"/>
      <c r="G73" s="69"/>
      <c r="H73" s="69"/>
      <c r="I73" s="69"/>
      <c r="J73" s="69"/>
      <c r="K73" s="69"/>
      <c r="L73" s="69"/>
      <c r="M73" s="69"/>
      <c r="N73" s="69"/>
      <c r="O73" s="69"/>
      <c r="P73" s="69"/>
      <c r="Q73" s="69"/>
      <c r="R73" s="69"/>
      <c r="S73" s="69"/>
      <c r="T73" s="69"/>
      <c r="U73" s="69"/>
      <c r="V73" s="69"/>
      <c r="W73" s="69"/>
      <c r="X73" s="69"/>
      <c r="Y73" s="69"/>
      <c r="Z73" s="69"/>
      <c r="AA73" s="69"/>
      <c r="AB73" s="69"/>
      <c r="AC73" s="69"/>
      <c r="AD73" s="69"/>
      <c r="AE73" s="69"/>
      <c r="AF73" s="69"/>
      <c r="AG73" s="69"/>
      <c r="AH73" s="69"/>
      <c r="AI73" s="69"/>
      <c r="AJ73" s="69"/>
      <c r="AK73" s="69"/>
      <c r="AL73" s="69"/>
      <c r="AM73" s="69"/>
      <c r="AN73" s="69"/>
      <c r="AO73" s="69"/>
      <c r="AP73" s="69"/>
      <c r="AQ73" s="69"/>
      <c r="AR73" s="69"/>
      <c r="AS73" s="69"/>
      <c r="AT73" s="69"/>
      <c r="AU73" s="69"/>
      <c r="AV73" s="69"/>
      <c r="AW73" s="69"/>
      <c r="AX73" s="69"/>
      <c r="AY73" s="69"/>
      <c r="AZ73" s="69"/>
      <c r="BA73" s="69"/>
      <c r="BB73" s="69"/>
      <c r="BC73" s="69"/>
      <c r="BD73" s="69"/>
      <c r="BE73" s="69"/>
      <c r="BF73" s="69"/>
      <c r="BG73" s="69"/>
      <c r="BH73" s="69"/>
      <c r="BI73" s="69"/>
      <c r="BJ73" s="69"/>
      <c r="BK73" s="69"/>
      <c r="BL73" s="69"/>
      <c r="BM73" s="69"/>
      <c r="BN73" s="69"/>
      <c r="BO73" s="69"/>
      <c r="BP73" s="69"/>
      <c r="BQ73" s="69"/>
      <c r="BR73" s="69"/>
      <c r="BS73" s="69"/>
      <c r="BT73" s="69"/>
      <c r="BU73" s="69"/>
      <c r="BV73" s="69"/>
      <c r="BW73" s="69"/>
      <c r="BX73" s="69"/>
      <c r="BY73" s="69"/>
      <c r="BZ73" s="69"/>
      <c r="CA73" s="69"/>
      <c r="CB73" s="69"/>
    </row>
    <row r="74" spans="1:80">
      <c r="A74" s="69"/>
      <c r="B74" s="69"/>
      <c r="C74" s="69"/>
      <c r="D74" s="69"/>
      <c r="E74" s="69"/>
      <c r="F74" s="69"/>
      <c r="G74" s="69"/>
      <c r="H74" s="69"/>
      <c r="I74" s="69"/>
      <c r="J74" s="69"/>
      <c r="K74" s="69"/>
      <c r="L74" s="69"/>
      <c r="M74" s="69"/>
      <c r="N74" s="69"/>
      <c r="O74" s="69"/>
      <c r="P74" s="69"/>
      <c r="Q74" s="69"/>
      <c r="R74" s="69"/>
      <c r="S74" s="69"/>
      <c r="T74" s="69"/>
      <c r="U74" s="69"/>
      <c r="V74" s="69"/>
      <c r="W74" s="69"/>
      <c r="X74" s="69"/>
      <c r="Y74" s="69"/>
      <c r="Z74" s="69"/>
      <c r="AA74" s="69"/>
      <c r="AB74" s="69"/>
      <c r="AC74" s="69"/>
      <c r="AD74" s="69"/>
      <c r="AE74" s="69"/>
      <c r="AF74" s="69"/>
      <c r="AG74" s="69"/>
      <c r="AH74" s="69"/>
      <c r="AI74" s="69"/>
      <c r="AJ74" s="69"/>
      <c r="AK74" s="69"/>
      <c r="AL74" s="69"/>
      <c r="AM74" s="69"/>
      <c r="AN74" s="69"/>
      <c r="AO74" s="69"/>
      <c r="AP74" s="69"/>
      <c r="AQ74" s="69"/>
      <c r="AR74" s="69"/>
      <c r="AS74" s="69"/>
      <c r="AT74" s="69"/>
      <c r="AU74" s="69"/>
      <c r="AV74" s="69"/>
      <c r="AW74" s="69"/>
      <c r="AX74" s="69"/>
      <c r="AY74" s="69"/>
      <c r="AZ74" s="69"/>
      <c r="BA74" s="69"/>
      <c r="BB74" s="69"/>
      <c r="BC74" s="69"/>
      <c r="BD74" s="69"/>
      <c r="BE74" s="69"/>
      <c r="BF74" s="69"/>
      <c r="BG74" s="69"/>
      <c r="BH74" s="69"/>
      <c r="BI74" s="69"/>
      <c r="BJ74" s="69"/>
      <c r="BK74" s="69"/>
      <c r="BL74" s="69"/>
      <c r="BM74" s="69"/>
      <c r="BN74" s="69"/>
      <c r="BO74" s="69"/>
      <c r="BP74" s="69"/>
      <c r="BQ74" s="69"/>
      <c r="BR74" s="69"/>
      <c r="BS74" s="69"/>
      <c r="BT74" s="69"/>
      <c r="BU74" s="69"/>
      <c r="BV74" s="69"/>
      <c r="BW74" s="69"/>
      <c r="BX74" s="69"/>
      <c r="BY74" s="69"/>
      <c r="BZ74" s="69"/>
      <c r="CA74" s="69"/>
      <c r="CB74" s="69"/>
    </row>
    <row r="75" spans="1:80">
      <c r="A75" s="69"/>
      <c r="B75" s="69"/>
      <c r="C75" s="69"/>
      <c r="D75" s="69"/>
      <c r="E75" s="69"/>
      <c r="F75" s="69"/>
      <c r="G75" s="69"/>
      <c r="H75" s="69"/>
      <c r="I75" s="69"/>
      <c r="J75" s="69"/>
      <c r="K75" s="69"/>
      <c r="L75" s="69"/>
      <c r="M75" s="69"/>
      <c r="N75" s="69"/>
      <c r="O75" s="69"/>
      <c r="P75" s="69"/>
      <c r="Q75" s="69"/>
      <c r="R75" s="69"/>
      <c r="S75" s="69"/>
      <c r="T75" s="69"/>
      <c r="U75" s="69"/>
      <c r="V75" s="69"/>
      <c r="W75" s="69"/>
      <c r="X75" s="69"/>
      <c r="Y75" s="69"/>
      <c r="Z75" s="69"/>
      <c r="AA75" s="69"/>
      <c r="AB75" s="69"/>
      <c r="AC75" s="69"/>
      <c r="AD75" s="69"/>
      <c r="AE75" s="69"/>
      <c r="AF75" s="69"/>
      <c r="AG75" s="69"/>
      <c r="AH75" s="69"/>
      <c r="AI75" s="69"/>
      <c r="AJ75" s="69"/>
      <c r="AK75" s="69"/>
      <c r="AL75" s="69"/>
      <c r="AM75" s="69"/>
      <c r="AN75" s="69"/>
      <c r="AO75" s="69"/>
      <c r="AP75" s="69"/>
      <c r="AQ75" s="69"/>
      <c r="AR75" s="69"/>
      <c r="AS75" s="69"/>
      <c r="AT75" s="69"/>
      <c r="AU75" s="69"/>
      <c r="AV75" s="69"/>
      <c r="AW75" s="69"/>
      <c r="AX75" s="69"/>
      <c r="AY75" s="69"/>
      <c r="AZ75" s="69"/>
      <c r="BA75" s="69"/>
      <c r="BB75" s="69"/>
      <c r="BC75" s="69"/>
      <c r="BD75" s="69"/>
      <c r="BE75" s="69"/>
      <c r="BF75" s="69"/>
      <c r="BG75" s="69"/>
      <c r="BH75" s="69"/>
      <c r="BI75" s="69"/>
      <c r="BJ75" s="69"/>
      <c r="BK75" s="69"/>
      <c r="BL75" s="69"/>
      <c r="BM75" s="69"/>
      <c r="BN75" s="69"/>
      <c r="BO75" s="69"/>
      <c r="BP75" s="69"/>
      <c r="BQ75" s="69"/>
      <c r="BR75" s="69"/>
      <c r="BS75" s="69"/>
      <c r="BT75" s="69"/>
      <c r="BU75" s="69"/>
      <c r="BV75" s="69"/>
      <c r="BW75" s="69"/>
      <c r="BX75" s="69"/>
      <c r="BY75" s="69"/>
      <c r="BZ75" s="69"/>
      <c r="CA75" s="69"/>
      <c r="CB75" s="69"/>
    </row>
    <row r="76" spans="1:80">
      <c r="A76" s="69"/>
      <c r="B76" s="69"/>
      <c r="C76" s="69"/>
      <c r="D76" s="69"/>
      <c r="E76" s="69"/>
      <c r="F76" s="69"/>
      <c r="G76" s="69"/>
      <c r="H76" s="69"/>
      <c r="I76" s="69"/>
      <c r="J76" s="69"/>
      <c r="K76" s="69"/>
      <c r="L76" s="69"/>
      <c r="M76" s="69"/>
      <c r="N76" s="69"/>
      <c r="O76" s="69"/>
      <c r="P76" s="69"/>
      <c r="Q76" s="69"/>
      <c r="R76" s="69"/>
      <c r="S76" s="69"/>
      <c r="T76" s="69"/>
      <c r="U76" s="69"/>
      <c r="V76" s="69"/>
      <c r="W76" s="69"/>
      <c r="X76" s="69"/>
      <c r="Y76" s="69"/>
      <c r="Z76" s="69"/>
      <c r="AA76" s="69"/>
      <c r="AB76" s="69"/>
      <c r="AC76" s="69"/>
      <c r="AD76" s="69"/>
      <c r="AE76" s="69"/>
      <c r="AF76" s="69"/>
      <c r="AG76" s="69"/>
      <c r="AH76" s="69"/>
      <c r="AI76" s="69"/>
      <c r="AJ76" s="69"/>
      <c r="AK76" s="69"/>
      <c r="AL76" s="69"/>
      <c r="AM76" s="69"/>
      <c r="AN76" s="69"/>
      <c r="AO76" s="69"/>
      <c r="AP76" s="69"/>
      <c r="AQ76" s="69"/>
      <c r="AR76" s="69"/>
      <c r="AS76" s="69"/>
      <c r="AT76" s="69"/>
      <c r="AU76" s="69"/>
      <c r="AV76" s="69"/>
      <c r="AW76" s="69"/>
      <c r="AX76" s="69"/>
      <c r="AY76" s="69"/>
      <c r="AZ76" s="69"/>
      <c r="BA76" s="69"/>
      <c r="BB76" s="69"/>
      <c r="BC76" s="69"/>
      <c r="BD76" s="69"/>
      <c r="BE76" s="69"/>
      <c r="BF76" s="69"/>
      <c r="BG76" s="69"/>
      <c r="BH76" s="69"/>
      <c r="BI76" s="69"/>
      <c r="BJ76" s="69"/>
      <c r="BK76" s="69"/>
      <c r="BL76" s="69"/>
      <c r="BM76" s="69"/>
      <c r="BN76" s="69"/>
      <c r="BO76" s="69"/>
      <c r="BP76" s="69"/>
      <c r="BQ76" s="69"/>
      <c r="BR76" s="69"/>
      <c r="BS76" s="69"/>
      <c r="BT76" s="69"/>
      <c r="BU76" s="69"/>
      <c r="BV76" s="69"/>
      <c r="BW76" s="69"/>
      <c r="BX76" s="69"/>
      <c r="BY76" s="69"/>
      <c r="BZ76" s="69"/>
      <c r="CA76" s="69"/>
      <c r="CB76" s="69"/>
    </row>
    <row r="77" spans="1:80">
      <c r="A77" s="69"/>
      <c r="B77" s="69"/>
      <c r="C77" s="69"/>
      <c r="D77" s="69"/>
      <c r="E77" s="69"/>
      <c r="F77" s="69"/>
      <c r="G77" s="69"/>
      <c r="H77" s="69"/>
      <c r="I77" s="69"/>
      <c r="J77" s="69"/>
      <c r="K77" s="69"/>
      <c r="L77" s="69"/>
      <c r="M77" s="69"/>
      <c r="N77" s="69"/>
      <c r="O77" s="69"/>
      <c r="P77" s="69"/>
      <c r="Q77" s="69"/>
      <c r="R77" s="69"/>
      <c r="S77" s="69"/>
      <c r="T77" s="69"/>
      <c r="U77" s="69"/>
      <c r="V77" s="69"/>
      <c r="W77" s="69"/>
      <c r="X77" s="69"/>
      <c r="Y77" s="69"/>
      <c r="Z77" s="69"/>
      <c r="AA77" s="69"/>
      <c r="AB77" s="69"/>
      <c r="AC77" s="69"/>
      <c r="AD77" s="69"/>
      <c r="AE77" s="69"/>
      <c r="AF77" s="69"/>
      <c r="AG77" s="69"/>
      <c r="AH77" s="69"/>
      <c r="AI77" s="69"/>
      <c r="AJ77" s="69"/>
      <c r="AK77" s="69"/>
      <c r="AL77" s="69"/>
      <c r="AM77" s="69"/>
      <c r="AN77" s="69"/>
      <c r="AO77" s="69"/>
      <c r="AP77" s="69"/>
      <c r="AQ77" s="69"/>
      <c r="AR77" s="69"/>
      <c r="AS77" s="69"/>
      <c r="AT77" s="69"/>
      <c r="AU77" s="69"/>
      <c r="AV77" s="69"/>
      <c r="AW77" s="69"/>
      <c r="AX77" s="69"/>
      <c r="AY77" s="69"/>
      <c r="AZ77" s="69"/>
      <c r="BA77" s="69"/>
      <c r="BB77" s="69"/>
      <c r="BC77" s="69"/>
      <c r="BD77" s="69"/>
      <c r="BE77" s="69"/>
      <c r="BF77" s="69"/>
      <c r="BG77" s="69"/>
      <c r="BH77" s="69"/>
      <c r="BI77" s="69"/>
      <c r="BJ77" s="69"/>
      <c r="BK77" s="69"/>
      <c r="BL77" s="69"/>
      <c r="BM77" s="69"/>
      <c r="BN77" s="69"/>
      <c r="BO77" s="69"/>
      <c r="BP77" s="69"/>
      <c r="BQ77" s="69"/>
      <c r="BR77" s="69"/>
      <c r="BS77" s="69"/>
      <c r="BT77" s="69"/>
      <c r="BU77" s="69"/>
      <c r="BV77" s="69"/>
      <c r="BW77" s="69"/>
      <c r="BX77" s="69"/>
      <c r="BY77" s="69"/>
      <c r="BZ77" s="69"/>
      <c r="CA77" s="69"/>
      <c r="CB77" s="69"/>
    </row>
    <row r="78" spans="1:80">
      <c r="A78" s="69"/>
      <c r="B78" s="69"/>
      <c r="C78" s="69"/>
      <c r="D78" s="69"/>
      <c r="E78" s="69"/>
      <c r="F78" s="69"/>
      <c r="G78" s="69"/>
      <c r="H78" s="69"/>
      <c r="I78" s="69"/>
      <c r="J78" s="69"/>
      <c r="K78" s="69"/>
      <c r="L78" s="69"/>
      <c r="M78" s="69"/>
      <c r="N78" s="69"/>
      <c r="O78" s="69"/>
      <c r="P78" s="69"/>
      <c r="Q78" s="69"/>
      <c r="R78" s="69"/>
      <c r="S78" s="69"/>
      <c r="T78" s="69"/>
      <c r="U78" s="69"/>
      <c r="V78" s="69"/>
      <c r="W78" s="69"/>
      <c r="X78" s="69"/>
      <c r="Y78" s="69"/>
      <c r="Z78" s="69"/>
      <c r="AA78" s="69"/>
      <c r="AB78" s="69"/>
      <c r="AC78" s="69"/>
      <c r="AD78" s="69"/>
      <c r="AE78" s="69"/>
      <c r="AF78" s="69"/>
      <c r="AG78" s="69"/>
      <c r="AH78" s="69"/>
      <c r="AI78" s="69"/>
      <c r="AJ78" s="69"/>
      <c r="AK78" s="69"/>
      <c r="AL78" s="69"/>
      <c r="AM78" s="69"/>
      <c r="AN78" s="69"/>
      <c r="AO78" s="69"/>
      <c r="AP78" s="69"/>
      <c r="AQ78" s="69"/>
      <c r="AR78" s="69"/>
      <c r="AS78" s="69"/>
      <c r="AT78" s="69"/>
      <c r="AU78" s="69"/>
      <c r="AV78" s="69"/>
      <c r="AW78" s="69"/>
      <c r="AX78" s="69"/>
      <c r="AY78" s="69"/>
      <c r="AZ78" s="69"/>
      <c r="BA78" s="69"/>
      <c r="BB78" s="69"/>
      <c r="BC78" s="69"/>
      <c r="BD78" s="69"/>
      <c r="BE78" s="69"/>
      <c r="BF78" s="69"/>
      <c r="BG78" s="69"/>
      <c r="BH78" s="69"/>
      <c r="BI78" s="69"/>
      <c r="BJ78" s="69"/>
      <c r="BK78" s="69"/>
      <c r="BL78" s="69"/>
      <c r="BM78" s="69"/>
      <c r="BN78" s="69"/>
      <c r="BO78" s="69"/>
      <c r="BP78" s="69"/>
      <c r="BQ78" s="69"/>
      <c r="BR78" s="69"/>
      <c r="BS78" s="69"/>
      <c r="BT78" s="69"/>
      <c r="BU78" s="69"/>
      <c r="BV78" s="69"/>
      <c r="BW78" s="69"/>
      <c r="BX78" s="69"/>
      <c r="BY78" s="69"/>
      <c r="BZ78" s="69"/>
      <c r="CA78" s="69"/>
      <c r="CB78" s="69"/>
    </row>
    <row r="79" spans="1:80">
      <c r="A79" s="69"/>
      <c r="B79" s="69"/>
      <c r="C79" s="69"/>
      <c r="D79" s="69"/>
      <c r="E79" s="69"/>
      <c r="F79" s="69"/>
      <c r="G79" s="69"/>
      <c r="H79" s="69"/>
      <c r="I79" s="69"/>
      <c r="J79" s="69"/>
      <c r="K79" s="69"/>
      <c r="L79" s="69"/>
      <c r="M79" s="69"/>
      <c r="N79" s="69"/>
      <c r="O79" s="69"/>
      <c r="P79" s="69"/>
      <c r="Q79" s="69"/>
      <c r="R79" s="69"/>
      <c r="S79" s="69"/>
      <c r="T79" s="69"/>
      <c r="U79" s="69"/>
      <c r="V79" s="69"/>
      <c r="W79" s="69"/>
      <c r="X79" s="69"/>
      <c r="Y79" s="69"/>
      <c r="Z79" s="69"/>
      <c r="AA79" s="69"/>
      <c r="AB79" s="69"/>
      <c r="AC79" s="69"/>
      <c r="AD79" s="69"/>
      <c r="AE79" s="69"/>
      <c r="AF79" s="69"/>
      <c r="AG79" s="69"/>
      <c r="AH79" s="69"/>
      <c r="AI79" s="69"/>
      <c r="AJ79" s="69"/>
      <c r="AK79" s="69"/>
      <c r="AL79" s="69"/>
      <c r="AM79" s="69"/>
      <c r="AN79" s="69"/>
      <c r="AO79" s="69"/>
      <c r="AP79" s="69"/>
      <c r="AQ79" s="69"/>
      <c r="AR79" s="69"/>
      <c r="AS79" s="69"/>
      <c r="AT79" s="69"/>
      <c r="AU79" s="69"/>
      <c r="AV79" s="69"/>
      <c r="AW79" s="69"/>
      <c r="AX79" s="69"/>
      <c r="AY79" s="69"/>
      <c r="AZ79" s="69"/>
      <c r="BA79" s="69"/>
      <c r="BB79" s="69"/>
      <c r="BC79" s="69"/>
      <c r="BD79" s="69"/>
      <c r="BE79" s="69"/>
      <c r="BF79" s="69"/>
      <c r="BG79" s="69"/>
      <c r="BH79" s="69"/>
      <c r="BI79" s="69"/>
      <c r="BJ79" s="69"/>
      <c r="BK79" s="69"/>
    </row>
    <row r="80" spans="1:80">
      <c r="A80" s="69"/>
      <c r="B80" s="69"/>
      <c r="C80" s="69"/>
      <c r="D80" s="69"/>
      <c r="E80" s="69"/>
      <c r="F80" s="69"/>
      <c r="G80" s="69"/>
      <c r="H80" s="69"/>
      <c r="I80" s="69"/>
      <c r="J80" s="69"/>
      <c r="K80" s="69"/>
      <c r="L80" s="69"/>
      <c r="M80" s="69"/>
      <c r="N80" s="69"/>
      <c r="O80" s="69"/>
      <c r="P80" s="69"/>
      <c r="Q80" s="69"/>
      <c r="R80" s="69"/>
      <c r="S80" s="69"/>
      <c r="T80" s="69"/>
      <c r="U80" s="69"/>
      <c r="V80" s="69"/>
      <c r="W80" s="69"/>
      <c r="X80" s="69"/>
      <c r="Y80" s="69"/>
      <c r="Z80" s="69"/>
      <c r="AA80" s="69"/>
      <c r="AB80" s="69"/>
      <c r="AC80" s="69"/>
      <c r="AD80" s="69"/>
      <c r="AE80" s="69"/>
      <c r="AF80" s="69"/>
      <c r="AG80" s="69"/>
      <c r="AH80" s="69"/>
      <c r="AI80" s="69"/>
      <c r="AJ80" s="69"/>
      <c r="AK80" s="69"/>
      <c r="AL80" s="69"/>
      <c r="AM80" s="69"/>
      <c r="AN80" s="69"/>
      <c r="AO80" s="69"/>
      <c r="AP80" s="69"/>
      <c r="AQ80" s="69"/>
      <c r="AR80" s="69"/>
      <c r="AS80" s="69"/>
      <c r="AT80" s="69"/>
      <c r="AU80" s="69"/>
      <c r="AV80" s="69"/>
      <c r="AW80" s="69"/>
      <c r="AX80" s="69"/>
      <c r="AY80" s="69"/>
      <c r="AZ80" s="69"/>
      <c r="BA80" s="69"/>
      <c r="BB80" s="69"/>
      <c r="BC80" s="69"/>
      <c r="BD80" s="69"/>
      <c r="BE80" s="69"/>
      <c r="BF80" s="69"/>
      <c r="BG80" s="69"/>
      <c r="BH80" s="69"/>
      <c r="BI80" s="69"/>
      <c r="BJ80" s="69"/>
      <c r="BK80" s="69"/>
    </row>
    <row r="81" spans="1:63">
      <c r="A81" s="69"/>
      <c r="B81" s="69"/>
      <c r="C81" s="69"/>
      <c r="D81" s="69"/>
      <c r="E81" s="69"/>
      <c r="F81" s="69"/>
      <c r="G81" s="69"/>
      <c r="H81" s="69"/>
      <c r="I81" s="69"/>
      <c r="J81" s="69"/>
      <c r="K81" s="69"/>
      <c r="L81" s="69"/>
      <c r="M81" s="69"/>
      <c r="N81" s="69"/>
      <c r="O81" s="69"/>
      <c r="P81" s="69"/>
      <c r="Q81" s="69"/>
      <c r="R81" s="69"/>
      <c r="S81" s="69"/>
      <c r="T81" s="69"/>
      <c r="U81" s="69"/>
      <c r="V81" s="69"/>
      <c r="W81" s="69"/>
      <c r="X81" s="69"/>
      <c r="Y81" s="69"/>
      <c r="Z81" s="69"/>
      <c r="AA81" s="69"/>
      <c r="AB81" s="69"/>
      <c r="AC81" s="69"/>
      <c r="AD81" s="69"/>
      <c r="AE81" s="69"/>
      <c r="AF81" s="69"/>
      <c r="AG81" s="69"/>
      <c r="AH81" s="69"/>
      <c r="AI81" s="69"/>
      <c r="AJ81" s="69"/>
      <c r="AK81" s="69"/>
      <c r="AL81" s="69"/>
      <c r="AM81" s="69"/>
      <c r="AN81" s="69"/>
      <c r="AO81" s="69"/>
      <c r="AP81" s="69"/>
      <c r="AQ81" s="69"/>
      <c r="AR81" s="69"/>
      <c r="AS81" s="69"/>
      <c r="AT81" s="69"/>
      <c r="AU81" s="69"/>
      <c r="AV81" s="69"/>
      <c r="AW81" s="69"/>
      <c r="AX81" s="69"/>
      <c r="AY81" s="69"/>
      <c r="AZ81" s="69"/>
      <c r="BA81" s="69"/>
      <c r="BB81" s="69"/>
      <c r="BC81" s="69"/>
      <c r="BD81" s="69"/>
      <c r="BE81" s="69"/>
      <c r="BF81" s="69"/>
      <c r="BG81" s="69"/>
      <c r="BH81" s="69"/>
      <c r="BI81" s="69"/>
      <c r="BJ81" s="69"/>
      <c r="BK81" s="69"/>
    </row>
    <row r="82" spans="1:63">
      <c r="A82" s="69"/>
      <c r="B82" s="69"/>
      <c r="C82" s="69"/>
      <c r="D82" s="69"/>
      <c r="E82" s="69"/>
      <c r="F82" s="69"/>
      <c r="G82" s="69"/>
      <c r="H82" s="69"/>
      <c r="I82" s="69"/>
      <c r="J82" s="69"/>
      <c r="K82" s="69"/>
      <c r="L82" s="69"/>
      <c r="M82" s="69"/>
      <c r="N82" s="69"/>
      <c r="O82" s="69"/>
      <c r="P82" s="69"/>
      <c r="Q82" s="69"/>
      <c r="R82" s="69"/>
      <c r="S82" s="69"/>
      <c r="T82" s="69"/>
      <c r="U82" s="69"/>
      <c r="V82" s="69"/>
      <c r="W82" s="69"/>
      <c r="X82" s="69"/>
      <c r="Y82" s="69"/>
      <c r="Z82" s="69"/>
      <c r="AA82" s="69"/>
      <c r="AB82" s="69"/>
      <c r="AC82" s="69"/>
      <c r="AD82" s="69"/>
      <c r="AE82" s="69"/>
      <c r="AF82" s="69"/>
      <c r="AG82" s="69"/>
      <c r="AH82" s="69"/>
      <c r="AI82" s="69"/>
      <c r="AJ82" s="69"/>
      <c r="AK82" s="69"/>
      <c r="AL82" s="69"/>
      <c r="AM82" s="69"/>
      <c r="AN82" s="69"/>
      <c r="AO82" s="69"/>
      <c r="AP82" s="69"/>
      <c r="AQ82" s="69"/>
      <c r="AR82" s="69"/>
      <c r="AS82" s="69"/>
      <c r="AT82" s="69"/>
      <c r="AU82" s="69"/>
      <c r="AV82" s="69"/>
      <c r="AW82" s="69"/>
      <c r="AX82" s="69"/>
      <c r="AY82" s="69"/>
      <c r="AZ82" s="69"/>
      <c r="BA82" s="69"/>
      <c r="BB82" s="69"/>
      <c r="BC82" s="69"/>
      <c r="BD82" s="69"/>
      <c r="BE82" s="69"/>
      <c r="BF82" s="69"/>
      <c r="BG82" s="69"/>
      <c r="BH82" s="69"/>
      <c r="BI82" s="69"/>
      <c r="BJ82" s="69"/>
      <c r="BK82" s="69"/>
    </row>
    <row r="83" spans="1:63">
      <c r="A83" s="69"/>
      <c r="B83" s="69"/>
      <c r="C83" s="69"/>
      <c r="D83" s="69"/>
      <c r="E83" s="69"/>
      <c r="F83" s="69"/>
      <c r="G83" s="69"/>
      <c r="H83" s="69"/>
      <c r="I83" s="69"/>
      <c r="J83" s="69"/>
      <c r="K83" s="69"/>
      <c r="L83" s="69"/>
      <c r="M83" s="69"/>
      <c r="N83" s="69"/>
      <c r="O83" s="69"/>
      <c r="P83" s="69"/>
      <c r="Q83" s="69"/>
      <c r="R83" s="69"/>
      <c r="S83" s="69"/>
      <c r="T83" s="69"/>
      <c r="U83" s="69"/>
      <c r="V83" s="69"/>
      <c r="W83" s="69"/>
      <c r="X83" s="69"/>
      <c r="Y83" s="69"/>
      <c r="Z83" s="69"/>
      <c r="AA83" s="69"/>
      <c r="AB83" s="69"/>
      <c r="AC83" s="69"/>
      <c r="AD83" s="69"/>
      <c r="AE83" s="69"/>
      <c r="AF83" s="69"/>
      <c r="AG83" s="69"/>
      <c r="AH83" s="69"/>
      <c r="AI83" s="69"/>
      <c r="AJ83" s="69"/>
      <c r="AK83" s="69"/>
      <c r="AL83" s="69"/>
      <c r="AM83" s="69"/>
      <c r="AN83" s="69"/>
      <c r="AO83" s="69"/>
      <c r="AP83" s="69"/>
      <c r="AQ83" s="69"/>
      <c r="AR83" s="69"/>
      <c r="AS83" s="69"/>
      <c r="AT83" s="69"/>
      <c r="AU83" s="69"/>
      <c r="AV83" s="69"/>
      <c r="AW83" s="69"/>
      <c r="AX83" s="69"/>
      <c r="AY83" s="69"/>
      <c r="AZ83" s="69"/>
      <c r="BA83" s="69"/>
      <c r="BB83" s="69"/>
      <c r="BC83" s="69"/>
      <c r="BD83" s="69"/>
      <c r="BE83" s="69"/>
      <c r="BF83" s="69"/>
      <c r="BG83" s="69"/>
      <c r="BH83" s="69"/>
      <c r="BI83" s="69"/>
      <c r="BJ83" s="69"/>
      <c r="BK83" s="69"/>
    </row>
    <row r="84" spans="1:63">
      <c r="A84" s="69"/>
      <c r="B84" s="69"/>
      <c r="C84" s="69"/>
      <c r="D84" s="69"/>
      <c r="E84" s="69"/>
      <c r="F84" s="69"/>
      <c r="G84" s="69"/>
      <c r="H84" s="69"/>
      <c r="I84" s="69"/>
      <c r="J84" s="69"/>
      <c r="K84" s="69"/>
      <c r="L84" s="69"/>
      <c r="M84" s="69"/>
      <c r="N84" s="69"/>
      <c r="O84" s="69"/>
      <c r="P84" s="69"/>
      <c r="Q84" s="69"/>
      <c r="R84" s="69"/>
      <c r="S84" s="69"/>
      <c r="T84" s="69"/>
      <c r="U84" s="69"/>
      <c r="V84" s="69"/>
      <c r="W84" s="69"/>
      <c r="X84" s="69"/>
      <c r="Y84" s="69"/>
      <c r="Z84" s="69"/>
      <c r="AA84" s="69"/>
      <c r="AB84" s="69"/>
      <c r="AC84" s="69"/>
      <c r="AD84" s="69"/>
      <c r="AE84" s="69"/>
      <c r="AF84" s="69"/>
      <c r="AG84" s="69"/>
      <c r="AH84" s="69"/>
      <c r="AI84" s="69"/>
      <c r="AJ84" s="69"/>
      <c r="AK84" s="69"/>
      <c r="AL84" s="69"/>
      <c r="AM84" s="69"/>
      <c r="AN84" s="69"/>
      <c r="AO84" s="69"/>
      <c r="AP84" s="69"/>
      <c r="AQ84" s="69"/>
      <c r="AR84" s="69"/>
      <c r="AS84" s="69"/>
      <c r="AT84" s="69"/>
      <c r="AU84" s="69"/>
      <c r="AV84" s="69"/>
      <c r="AW84" s="69"/>
      <c r="AX84" s="69"/>
      <c r="AY84" s="69"/>
      <c r="AZ84" s="69"/>
      <c r="BA84" s="69"/>
      <c r="BB84" s="69"/>
      <c r="BC84" s="69"/>
      <c r="BD84" s="69"/>
      <c r="BE84" s="69"/>
      <c r="BF84" s="69"/>
      <c r="BG84" s="69"/>
      <c r="BH84" s="69"/>
      <c r="BI84" s="69"/>
      <c r="BJ84" s="69"/>
      <c r="BK84" s="69"/>
    </row>
    <row r="85" spans="1:63">
      <c r="A85" s="69"/>
      <c r="B85" s="69"/>
      <c r="C85" s="69"/>
      <c r="D85" s="69"/>
      <c r="E85" s="69"/>
      <c r="F85" s="69"/>
      <c r="G85" s="69"/>
      <c r="H85" s="69"/>
      <c r="I85" s="69"/>
      <c r="J85" s="69"/>
      <c r="K85" s="69"/>
      <c r="L85" s="69"/>
      <c r="M85" s="69"/>
      <c r="N85" s="69"/>
      <c r="O85" s="69"/>
      <c r="P85" s="69"/>
      <c r="Q85" s="69"/>
      <c r="R85" s="69"/>
      <c r="S85" s="69"/>
      <c r="T85" s="69"/>
      <c r="U85" s="69"/>
      <c r="V85" s="69"/>
      <c r="W85" s="69"/>
      <c r="X85" s="69"/>
      <c r="Y85" s="69"/>
      <c r="Z85" s="69"/>
      <c r="AA85" s="69"/>
      <c r="AB85" s="69"/>
      <c r="AC85" s="69"/>
      <c r="AD85" s="69"/>
      <c r="AE85" s="69"/>
      <c r="AF85" s="69"/>
      <c r="AG85" s="69"/>
      <c r="AH85" s="69"/>
      <c r="AI85" s="69"/>
      <c r="AJ85" s="69"/>
      <c r="AK85" s="69"/>
      <c r="AL85" s="69"/>
      <c r="AM85" s="69"/>
      <c r="AN85" s="69"/>
      <c r="AO85" s="69"/>
      <c r="AP85" s="69"/>
      <c r="AQ85" s="69"/>
      <c r="AR85" s="69"/>
      <c r="AS85" s="69"/>
      <c r="AT85" s="69"/>
      <c r="AU85" s="69"/>
      <c r="AV85" s="69"/>
      <c r="AW85" s="69"/>
      <c r="AX85" s="69"/>
      <c r="AY85" s="69"/>
      <c r="AZ85" s="69"/>
      <c r="BA85" s="69"/>
      <c r="BB85" s="69"/>
      <c r="BC85" s="69"/>
      <c r="BD85" s="69"/>
      <c r="BE85" s="69"/>
      <c r="BF85" s="69"/>
      <c r="BG85" s="69"/>
      <c r="BH85" s="69"/>
      <c r="BI85" s="69"/>
      <c r="BJ85" s="69"/>
      <c r="BK85" s="69"/>
    </row>
    <row r="86" spans="1:63">
      <c r="A86" s="69"/>
      <c r="B86" s="69"/>
      <c r="C86" s="69"/>
      <c r="D86" s="69"/>
      <c r="E86" s="69"/>
      <c r="F86" s="69"/>
      <c r="G86" s="69"/>
      <c r="H86" s="69"/>
      <c r="I86" s="69"/>
      <c r="J86" s="69"/>
      <c r="K86" s="69"/>
      <c r="L86" s="69"/>
      <c r="M86" s="69"/>
      <c r="N86" s="69"/>
      <c r="O86" s="69"/>
      <c r="P86" s="69"/>
      <c r="Q86" s="69"/>
      <c r="R86" s="69"/>
      <c r="S86" s="69"/>
      <c r="T86" s="69"/>
      <c r="U86" s="69"/>
      <c r="V86" s="69"/>
      <c r="W86" s="69"/>
      <c r="X86" s="69"/>
      <c r="Y86" s="69"/>
      <c r="Z86" s="69"/>
      <c r="AA86" s="69"/>
      <c r="AB86" s="69"/>
      <c r="AC86" s="69"/>
      <c r="AD86" s="69"/>
      <c r="AE86" s="69"/>
      <c r="AF86" s="69"/>
      <c r="AG86" s="69"/>
      <c r="AH86" s="69"/>
      <c r="AI86" s="69"/>
      <c r="AJ86" s="69"/>
      <c r="AK86" s="69"/>
      <c r="AL86" s="69"/>
      <c r="AM86" s="69"/>
      <c r="AN86" s="69"/>
      <c r="AO86" s="69"/>
      <c r="AP86" s="69"/>
      <c r="AQ86" s="69"/>
      <c r="AR86" s="69"/>
      <c r="AS86" s="69"/>
      <c r="AT86" s="69"/>
      <c r="AU86" s="69"/>
      <c r="AV86" s="69"/>
      <c r="AW86" s="69"/>
      <c r="AX86" s="69"/>
      <c r="AY86" s="69"/>
      <c r="AZ86" s="69"/>
      <c r="BA86" s="69"/>
      <c r="BB86" s="69"/>
      <c r="BC86" s="69"/>
      <c r="BD86" s="69"/>
      <c r="BE86" s="69"/>
      <c r="BF86" s="69"/>
      <c r="BG86" s="69"/>
      <c r="BH86" s="69"/>
      <c r="BI86" s="69"/>
      <c r="BJ86" s="69"/>
      <c r="BK86" s="69"/>
    </row>
    <row r="87" spans="1:63">
      <c r="A87" s="69"/>
      <c r="B87" s="69"/>
      <c r="C87" s="69"/>
      <c r="D87" s="69"/>
      <c r="E87" s="69"/>
      <c r="F87" s="69"/>
      <c r="G87" s="69"/>
      <c r="H87" s="69"/>
      <c r="I87" s="69"/>
      <c r="J87" s="69"/>
      <c r="K87" s="69"/>
      <c r="L87" s="69"/>
      <c r="M87" s="69"/>
      <c r="N87" s="69"/>
      <c r="O87" s="69"/>
      <c r="P87" s="69"/>
      <c r="Q87" s="69"/>
      <c r="R87" s="69"/>
      <c r="S87" s="69"/>
      <c r="T87" s="69"/>
      <c r="U87" s="69"/>
      <c r="V87" s="69"/>
      <c r="W87" s="69"/>
      <c r="X87" s="69"/>
      <c r="Y87" s="69"/>
      <c r="Z87" s="69"/>
      <c r="AA87" s="69"/>
      <c r="AB87" s="69"/>
      <c r="AC87" s="69"/>
      <c r="AD87" s="69"/>
      <c r="AE87" s="69"/>
      <c r="AF87" s="69"/>
      <c r="AG87" s="69"/>
      <c r="AH87" s="69"/>
      <c r="AI87" s="69"/>
      <c r="AJ87" s="69"/>
      <c r="AK87" s="69"/>
      <c r="AL87" s="69"/>
      <c r="AM87" s="69"/>
      <c r="AN87" s="69"/>
      <c r="AO87" s="69"/>
      <c r="AP87" s="69"/>
      <c r="AQ87" s="69"/>
      <c r="AR87" s="69"/>
      <c r="AS87" s="69"/>
      <c r="AT87" s="69"/>
      <c r="AU87" s="69"/>
      <c r="AV87" s="69"/>
      <c r="AW87" s="69"/>
      <c r="AX87" s="69"/>
      <c r="AY87" s="69"/>
      <c r="AZ87" s="69"/>
      <c r="BA87" s="69"/>
      <c r="BB87" s="69"/>
      <c r="BC87" s="69"/>
      <c r="BD87" s="69"/>
      <c r="BE87" s="69"/>
      <c r="BF87" s="69"/>
      <c r="BG87" s="69"/>
      <c r="BH87" s="69"/>
      <c r="BI87" s="69"/>
      <c r="BJ87" s="69"/>
      <c r="BK87" s="69"/>
    </row>
    <row r="88" spans="1:63">
      <c r="A88" s="69"/>
      <c r="B88" s="69"/>
      <c r="C88" s="69"/>
      <c r="D88" s="69"/>
      <c r="E88" s="69"/>
      <c r="F88" s="69"/>
      <c r="G88" s="69"/>
      <c r="H88" s="69"/>
      <c r="I88" s="69"/>
      <c r="J88" s="69"/>
      <c r="K88" s="69"/>
      <c r="L88" s="69"/>
      <c r="M88" s="69"/>
      <c r="N88" s="69"/>
      <c r="O88" s="69"/>
      <c r="P88" s="69"/>
      <c r="Q88" s="69"/>
      <c r="R88" s="69"/>
      <c r="S88" s="69"/>
      <c r="T88" s="69"/>
      <c r="U88" s="69"/>
      <c r="V88" s="69"/>
      <c r="W88" s="69"/>
      <c r="X88" s="69"/>
      <c r="Y88" s="69"/>
      <c r="Z88" s="69"/>
      <c r="AA88" s="69"/>
      <c r="AB88" s="69"/>
      <c r="AC88" s="69"/>
      <c r="AD88" s="69"/>
      <c r="AE88" s="69"/>
      <c r="AF88" s="69"/>
      <c r="AG88" s="69"/>
      <c r="AH88" s="69"/>
      <c r="AI88" s="69"/>
      <c r="AJ88" s="69"/>
      <c r="AK88" s="69"/>
      <c r="AL88" s="69"/>
      <c r="AM88" s="69"/>
      <c r="AN88" s="69"/>
      <c r="AO88" s="69"/>
      <c r="AP88" s="69"/>
      <c r="AQ88" s="69"/>
      <c r="AR88" s="69"/>
      <c r="AS88" s="69"/>
      <c r="AT88" s="69"/>
      <c r="AU88" s="69"/>
      <c r="AV88" s="69"/>
      <c r="AW88" s="69"/>
      <c r="AX88" s="69"/>
      <c r="AY88" s="69"/>
      <c r="AZ88" s="69"/>
      <c r="BA88" s="69"/>
      <c r="BB88" s="69"/>
      <c r="BC88" s="69"/>
      <c r="BD88" s="69"/>
      <c r="BE88" s="69"/>
      <c r="BF88" s="69"/>
      <c r="BG88" s="69"/>
      <c r="BH88" s="69"/>
      <c r="BI88" s="69"/>
      <c r="BJ88" s="69"/>
      <c r="BK88" s="69"/>
    </row>
    <row r="89" spans="1:63">
      <c r="A89" s="69"/>
      <c r="B89" s="69"/>
      <c r="C89" s="69"/>
      <c r="D89" s="69"/>
      <c r="E89" s="69"/>
      <c r="F89" s="69"/>
      <c r="G89" s="69"/>
      <c r="H89" s="69"/>
      <c r="I89" s="69"/>
      <c r="J89" s="69"/>
      <c r="K89" s="69"/>
      <c r="L89" s="69"/>
      <c r="M89" s="69"/>
      <c r="N89" s="69"/>
      <c r="O89" s="69"/>
      <c r="P89" s="69"/>
      <c r="Q89" s="69"/>
      <c r="R89" s="69"/>
      <c r="S89" s="69"/>
      <c r="T89" s="69"/>
      <c r="U89" s="69"/>
      <c r="V89" s="69"/>
      <c r="W89" s="69"/>
      <c r="X89" s="69"/>
      <c r="Y89" s="69"/>
      <c r="Z89" s="69"/>
      <c r="AA89" s="69"/>
      <c r="AB89" s="69"/>
      <c r="AC89" s="69"/>
      <c r="AD89" s="69"/>
      <c r="AE89" s="69"/>
      <c r="AF89" s="69"/>
      <c r="AG89" s="69"/>
      <c r="AH89" s="69"/>
      <c r="AI89" s="69"/>
      <c r="AJ89" s="69"/>
      <c r="AK89" s="69"/>
      <c r="AL89" s="69"/>
      <c r="AM89" s="69"/>
      <c r="AN89" s="69"/>
      <c r="AO89" s="69"/>
      <c r="AP89" s="69"/>
      <c r="AQ89" s="69"/>
      <c r="AR89" s="69"/>
      <c r="AS89" s="69"/>
      <c r="AT89" s="69"/>
      <c r="AU89" s="69"/>
      <c r="AV89" s="69"/>
      <c r="AW89" s="69"/>
      <c r="AX89" s="69"/>
      <c r="AY89" s="69"/>
      <c r="AZ89" s="69"/>
      <c r="BA89" s="69"/>
      <c r="BB89" s="69"/>
      <c r="BC89" s="69"/>
      <c r="BD89" s="69"/>
      <c r="BE89" s="69"/>
      <c r="BF89" s="69"/>
      <c r="BG89" s="69"/>
      <c r="BH89" s="69"/>
      <c r="BI89" s="69"/>
      <c r="BJ89" s="69"/>
      <c r="BK89" s="69"/>
    </row>
    <row r="90" spans="1:63">
      <c r="A90" s="69"/>
      <c r="B90" s="69"/>
      <c r="C90" s="69"/>
      <c r="D90" s="69"/>
      <c r="E90" s="69"/>
      <c r="F90" s="69"/>
      <c r="G90" s="69"/>
      <c r="H90" s="69"/>
      <c r="I90" s="69"/>
      <c r="J90" s="69"/>
      <c r="K90" s="69"/>
      <c r="L90" s="69"/>
      <c r="M90" s="69"/>
      <c r="N90" s="69"/>
      <c r="O90" s="69"/>
      <c r="P90" s="69"/>
      <c r="Q90" s="69"/>
      <c r="R90" s="69"/>
      <c r="S90" s="69"/>
      <c r="T90" s="69"/>
      <c r="U90" s="69"/>
      <c r="V90" s="69"/>
      <c r="W90" s="69"/>
      <c r="X90" s="69"/>
      <c r="Y90" s="69"/>
      <c r="Z90" s="69"/>
      <c r="AA90" s="69"/>
      <c r="AB90" s="69"/>
      <c r="AC90" s="69"/>
      <c r="AD90" s="69"/>
      <c r="AE90" s="69"/>
      <c r="AF90" s="69"/>
      <c r="AG90" s="69"/>
      <c r="AH90" s="69"/>
      <c r="AI90" s="69"/>
      <c r="AJ90" s="69"/>
      <c r="AK90" s="69"/>
      <c r="AL90" s="69"/>
      <c r="AM90" s="69"/>
      <c r="AN90" s="69"/>
      <c r="AO90" s="69"/>
      <c r="AP90" s="69"/>
      <c r="AQ90" s="69"/>
      <c r="AR90" s="69"/>
      <c r="AS90" s="69"/>
      <c r="AT90" s="69"/>
      <c r="AU90" s="69"/>
      <c r="AV90" s="69"/>
      <c r="AW90" s="69"/>
      <c r="AX90" s="69"/>
      <c r="AY90" s="69"/>
      <c r="AZ90" s="69"/>
      <c r="BA90" s="69"/>
      <c r="BB90" s="69"/>
      <c r="BC90" s="69"/>
      <c r="BD90" s="69"/>
      <c r="BE90" s="69"/>
      <c r="BF90" s="69"/>
      <c r="BG90" s="69"/>
      <c r="BH90" s="69"/>
      <c r="BI90" s="69"/>
      <c r="BJ90" s="69"/>
      <c r="BK90" s="69"/>
    </row>
    <row r="91" spans="1:63">
      <c r="A91" s="69"/>
      <c r="B91" s="69"/>
      <c r="C91" s="69"/>
      <c r="D91" s="69"/>
      <c r="E91" s="69"/>
      <c r="F91" s="69"/>
      <c r="G91" s="69"/>
      <c r="H91" s="69"/>
      <c r="I91" s="69"/>
      <c r="J91" s="69"/>
      <c r="K91" s="69"/>
      <c r="L91" s="69"/>
      <c r="M91" s="69"/>
      <c r="N91" s="69"/>
      <c r="O91" s="69"/>
      <c r="P91" s="69"/>
      <c r="Q91" s="69"/>
      <c r="R91" s="69"/>
      <c r="S91" s="69"/>
      <c r="T91" s="69"/>
      <c r="U91" s="69"/>
      <c r="V91" s="69"/>
      <c r="W91" s="69"/>
      <c r="X91" s="69"/>
      <c r="Y91" s="69"/>
      <c r="Z91" s="69"/>
      <c r="AA91" s="69"/>
      <c r="AB91" s="69"/>
      <c r="AC91" s="69"/>
      <c r="AD91" s="69"/>
      <c r="AE91" s="69"/>
      <c r="AF91" s="69"/>
      <c r="AG91" s="69"/>
      <c r="AH91" s="69"/>
      <c r="AI91" s="69"/>
      <c r="AJ91" s="69"/>
      <c r="AK91" s="69"/>
      <c r="AL91" s="69"/>
      <c r="AM91" s="69"/>
      <c r="AN91" s="69"/>
      <c r="AO91" s="69"/>
      <c r="AP91" s="69"/>
      <c r="AQ91" s="69"/>
      <c r="AR91" s="69"/>
      <c r="AS91" s="69"/>
      <c r="AT91" s="69"/>
      <c r="AU91" s="69"/>
      <c r="AV91" s="69"/>
      <c r="AW91" s="69"/>
      <c r="AX91" s="69"/>
      <c r="AY91" s="69"/>
      <c r="AZ91" s="69"/>
      <c r="BA91" s="69"/>
      <c r="BB91" s="69"/>
      <c r="BC91" s="69"/>
      <c r="BD91" s="69"/>
      <c r="BE91" s="69"/>
      <c r="BF91" s="69"/>
      <c r="BG91" s="69"/>
      <c r="BH91" s="69"/>
      <c r="BI91" s="69"/>
      <c r="BJ91" s="69"/>
      <c r="BK91" s="69"/>
    </row>
    <row r="92" spans="1:63">
      <c r="A92" s="69"/>
      <c r="B92" s="69"/>
      <c r="C92" s="69"/>
      <c r="D92" s="69"/>
      <c r="E92" s="69"/>
      <c r="F92" s="69"/>
      <c r="G92" s="69"/>
      <c r="H92" s="69"/>
      <c r="I92" s="69"/>
      <c r="J92" s="69"/>
      <c r="K92" s="69"/>
      <c r="L92" s="69"/>
      <c r="M92" s="69"/>
      <c r="N92" s="69"/>
      <c r="O92" s="69"/>
      <c r="P92" s="69"/>
      <c r="Q92" s="69"/>
      <c r="R92" s="69"/>
      <c r="S92" s="69"/>
      <c r="T92" s="69"/>
      <c r="U92" s="69"/>
      <c r="V92" s="69"/>
      <c r="W92" s="69"/>
      <c r="X92" s="69"/>
      <c r="Y92" s="69"/>
      <c r="Z92" s="69"/>
      <c r="AA92" s="69"/>
      <c r="AB92" s="69"/>
      <c r="AC92" s="69"/>
      <c r="AD92" s="69"/>
      <c r="AE92" s="69"/>
      <c r="AF92" s="69"/>
      <c r="AG92" s="69"/>
      <c r="AH92" s="69"/>
      <c r="AI92" s="69"/>
      <c r="AJ92" s="69"/>
      <c r="AK92" s="69"/>
      <c r="AL92" s="69"/>
      <c r="AM92" s="69"/>
      <c r="AN92" s="69"/>
      <c r="AO92" s="69"/>
      <c r="AP92" s="69"/>
      <c r="AQ92" s="69"/>
      <c r="AR92" s="69"/>
      <c r="AS92" s="69"/>
      <c r="AT92" s="69"/>
      <c r="AU92" s="69"/>
      <c r="AV92" s="69"/>
      <c r="AW92" s="69"/>
      <c r="AX92" s="69"/>
      <c r="AY92" s="69"/>
      <c r="AZ92" s="69"/>
      <c r="BA92" s="69"/>
      <c r="BB92" s="69"/>
      <c r="BC92" s="69"/>
      <c r="BD92" s="69"/>
      <c r="BE92" s="69"/>
      <c r="BF92" s="69"/>
      <c r="BG92" s="69"/>
      <c r="BH92" s="69"/>
      <c r="BI92" s="69"/>
      <c r="BJ92" s="69"/>
      <c r="BK92" s="69"/>
    </row>
    <row r="93" spans="1:63">
      <c r="A93" s="69"/>
      <c r="B93" s="69"/>
      <c r="C93" s="69"/>
      <c r="D93" s="69"/>
      <c r="E93" s="69"/>
      <c r="F93" s="69"/>
      <c r="G93" s="69"/>
      <c r="H93" s="69"/>
      <c r="I93" s="69"/>
      <c r="J93" s="69"/>
      <c r="K93" s="69"/>
      <c r="L93" s="69"/>
      <c r="M93" s="69"/>
      <c r="N93" s="69"/>
      <c r="O93" s="69"/>
      <c r="P93" s="69"/>
      <c r="Q93" s="69"/>
      <c r="R93" s="69"/>
      <c r="S93" s="69"/>
      <c r="T93" s="69"/>
      <c r="U93" s="69"/>
      <c r="V93" s="69"/>
      <c r="W93" s="69"/>
      <c r="X93" s="69"/>
      <c r="Y93" s="69"/>
      <c r="Z93" s="69"/>
      <c r="AA93" s="69"/>
      <c r="AB93" s="69"/>
      <c r="AC93" s="69"/>
      <c r="AD93" s="69"/>
      <c r="AE93" s="69"/>
      <c r="AF93" s="69"/>
      <c r="AG93" s="69"/>
      <c r="AH93" s="69"/>
      <c r="AI93" s="69"/>
      <c r="AJ93" s="69"/>
      <c r="AK93" s="69"/>
      <c r="AL93" s="69"/>
      <c r="AM93" s="69"/>
      <c r="AN93" s="69"/>
      <c r="AO93" s="69"/>
      <c r="AP93" s="69"/>
      <c r="AQ93" s="69"/>
      <c r="AR93" s="69"/>
      <c r="AS93" s="69"/>
      <c r="AT93" s="69"/>
      <c r="AU93" s="69"/>
      <c r="AV93" s="69"/>
      <c r="AW93" s="69"/>
      <c r="AX93" s="69"/>
      <c r="AY93" s="69"/>
      <c r="AZ93" s="69"/>
      <c r="BA93" s="69"/>
      <c r="BB93" s="69"/>
      <c r="BC93" s="69"/>
      <c r="BD93" s="69"/>
      <c r="BE93" s="69"/>
      <c r="BF93" s="69"/>
      <c r="BG93" s="69"/>
      <c r="BH93" s="69"/>
      <c r="BI93" s="69"/>
      <c r="BJ93" s="69"/>
      <c r="BK93" s="69"/>
    </row>
    <row r="94" spans="1:63">
      <c r="A94" s="69"/>
      <c r="B94" s="69"/>
      <c r="C94" s="69"/>
      <c r="D94" s="69"/>
      <c r="E94" s="69"/>
      <c r="F94" s="69"/>
      <c r="G94" s="69"/>
      <c r="H94" s="69"/>
      <c r="I94" s="69"/>
      <c r="J94" s="69"/>
      <c r="K94" s="69"/>
      <c r="L94" s="69"/>
      <c r="M94" s="69"/>
      <c r="N94" s="69"/>
      <c r="O94" s="69"/>
      <c r="P94" s="69"/>
      <c r="Q94" s="69"/>
      <c r="R94" s="69"/>
      <c r="S94" s="69"/>
      <c r="T94" s="69"/>
      <c r="U94" s="69"/>
      <c r="V94" s="69"/>
      <c r="W94" s="69"/>
      <c r="X94" s="69"/>
      <c r="Y94" s="69"/>
      <c r="Z94" s="69"/>
      <c r="AA94" s="69"/>
      <c r="AB94" s="69"/>
      <c r="AC94" s="69"/>
      <c r="AD94" s="69"/>
      <c r="AE94" s="69"/>
      <c r="AF94" s="69"/>
      <c r="AG94" s="69"/>
      <c r="AH94" s="69"/>
      <c r="AI94" s="69"/>
      <c r="AJ94" s="69"/>
      <c r="AK94" s="69"/>
      <c r="AL94" s="69"/>
      <c r="AM94" s="69"/>
      <c r="AN94" s="69"/>
      <c r="AO94" s="69"/>
      <c r="AP94" s="69"/>
      <c r="AQ94" s="69"/>
      <c r="AR94" s="69"/>
      <c r="AS94" s="69"/>
      <c r="AT94" s="69"/>
      <c r="AU94" s="69"/>
      <c r="AV94" s="69"/>
      <c r="AW94" s="69"/>
      <c r="AX94" s="69"/>
      <c r="AY94" s="69"/>
      <c r="AZ94" s="69"/>
      <c r="BA94" s="69"/>
      <c r="BB94" s="69"/>
      <c r="BC94" s="69"/>
      <c r="BD94" s="69"/>
      <c r="BE94" s="69"/>
      <c r="BF94" s="69"/>
      <c r="BG94" s="69"/>
      <c r="BH94" s="69"/>
      <c r="BI94" s="69"/>
      <c r="BJ94" s="69"/>
      <c r="BK94" s="69"/>
    </row>
    <row r="95" spans="1:63">
      <c r="A95" s="69"/>
      <c r="B95" s="69"/>
      <c r="C95" s="69"/>
      <c r="D95" s="69"/>
      <c r="E95" s="69"/>
      <c r="F95" s="69"/>
      <c r="G95" s="69"/>
      <c r="H95" s="69"/>
      <c r="I95" s="69"/>
      <c r="J95" s="69"/>
      <c r="K95" s="69"/>
      <c r="L95" s="69"/>
      <c r="M95" s="69"/>
      <c r="N95" s="69"/>
      <c r="O95" s="69"/>
      <c r="P95" s="69"/>
      <c r="Q95" s="69"/>
      <c r="R95" s="69"/>
      <c r="S95" s="69"/>
      <c r="T95" s="69"/>
      <c r="U95" s="69"/>
      <c r="V95" s="69"/>
      <c r="W95" s="69"/>
      <c r="X95" s="69"/>
      <c r="Y95" s="69"/>
      <c r="Z95" s="69"/>
      <c r="AA95" s="69"/>
      <c r="AB95" s="69"/>
      <c r="AC95" s="69"/>
      <c r="AD95" s="69"/>
      <c r="AE95" s="69"/>
      <c r="AF95" s="69"/>
      <c r="AG95" s="69"/>
      <c r="AH95" s="69"/>
      <c r="AI95" s="69"/>
      <c r="AJ95" s="69"/>
      <c r="AK95" s="69"/>
      <c r="AL95" s="69"/>
      <c r="AM95" s="69"/>
      <c r="AN95" s="69"/>
      <c r="AO95" s="69"/>
      <c r="AP95" s="69"/>
      <c r="AQ95" s="69"/>
      <c r="AR95" s="69"/>
      <c r="AS95" s="69"/>
      <c r="AT95" s="69"/>
      <c r="AU95" s="69"/>
      <c r="AV95" s="69"/>
      <c r="AW95" s="69"/>
      <c r="AX95" s="69"/>
      <c r="AY95" s="69"/>
      <c r="AZ95" s="69"/>
      <c r="BA95" s="69"/>
      <c r="BB95" s="69"/>
      <c r="BC95" s="69"/>
      <c r="BD95" s="69"/>
      <c r="BE95" s="69"/>
      <c r="BF95" s="69"/>
      <c r="BG95" s="69"/>
      <c r="BH95" s="69"/>
      <c r="BI95" s="69"/>
      <c r="BJ95" s="69"/>
      <c r="BK95" s="69"/>
    </row>
    <row r="96" spans="1:63">
      <c r="A96" s="69"/>
      <c r="B96" s="69"/>
      <c r="C96" s="69"/>
      <c r="D96" s="69"/>
      <c r="E96" s="69"/>
      <c r="F96" s="69"/>
      <c r="G96" s="69"/>
      <c r="H96" s="69"/>
      <c r="I96" s="69"/>
      <c r="J96" s="69"/>
      <c r="K96" s="69"/>
      <c r="L96" s="69"/>
      <c r="M96" s="69"/>
      <c r="N96" s="69"/>
      <c r="O96" s="69"/>
      <c r="P96" s="69"/>
      <c r="Q96" s="69"/>
      <c r="R96" s="69"/>
      <c r="S96" s="69"/>
      <c r="T96" s="69"/>
      <c r="U96" s="69"/>
      <c r="V96" s="69"/>
      <c r="W96" s="69"/>
      <c r="X96" s="69"/>
      <c r="Y96" s="69"/>
      <c r="Z96" s="69"/>
      <c r="AA96" s="69"/>
      <c r="AB96" s="69"/>
      <c r="AC96" s="69"/>
      <c r="AD96" s="69"/>
      <c r="AE96" s="69"/>
      <c r="AF96" s="69"/>
      <c r="AG96" s="69"/>
      <c r="AH96" s="69"/>
      <c r="AI96" s="69"/>
      <c r="AJ96" s="69"/>
      <c r="AK96" s="69"/>
      <c r="AL96" s="69"/>
      <c r="AM96" s="69"/>
      <c r="AN96" s="69"/>
      <c r="AO96" s="69"/>
      <c r="AP96" s="69"/>
      <c r="AQ96" s="69"/>
      <c r="AR96" s="69"/>
      <c r="AS96" s="69"/>
      <c r="AT96" s="69"/>
      <c r="AU96" s="69"/>
      <c r="AV96" s="69"/>
      <c r="AW96" s="69"/>
      <c r="AX96" s="69"/>
      <c r="AY96" s="69"/>
      <c r="AZ96" s="69"/>
      <c r="BA96" s="69"/>
      <c r="BB96" s="69"/>
      <c r="BC96" s="69"/>
      <c r="BD96" s="69"/>
      <c r="BE96" s="69"/>
      <c r="BF96" s="69"/>
      <c r="BG96" s="69"/>
      <c r="BH96" s="69"/>
      <c r="BI96" s="69"/>
      <c r="BJ96" s="69"/>
      <c r="BK96" s="69"/>
    </row>
    <row r="97" spans="1:63">
      <c r="A97" s="69"/>
      <c r="B97" s="69"/>
      <c r="C97" s="69"/>
      <c r="D97" s="69"/>
      <c r="E97" s="69"/>
      <c r="F97" s="69"/>
      <c r="G97" s="69"/>
      <c r="H97" s="69"/>
      <c r="I97" s="69"/>
      <c r="J97" s="69"/>
      <c r="K97" s="69"/>
      <c r="L97" s="69"/>
      <c r="M97" s="69"/>
      <c r="N97" s="69"/>
      <c r="O97" s="69"/>
      <c r="P97" s="69"/>
      <c r="Q97" s="69"/>
      <c r="R97" s="69"/>
      <c r="S97" s="69"/>
      <c r="T97" s="69"/>
      <c r="U97" s="69"/>
      <c r="V97" s="69"/>
      <c r="W97" s="69"/>
      <c r="X97" s="69"/>
      <c r="Y97" s="69"/>
      <c r="Z97" s="69"/>
      <c r="AA97" s="69"/>
      <c r="AB97" s="69"/>
      <c r="AC97" s="69"/>
      <c r="AD97" s="69"/>
      <c r="AE97" s="69"/>
      <c r="AF97" s="69"/>
      <c r="AG97" s="69"/>
      <c r="AH97" s="69"/>
      <c r="AI97" s="69"/>
      <c r="AJ97" s="69"/>
      <c r="AK97" s="69"/>
      <c r="AL97" s="69"/>
      <c r="AM97" s="69"/>
      <c r="AN97" s="69"/>
      <c r="AO97" s="69"/>
      <c r="AP97" s="69"/>
      <c r="AQ97" s="69"/>
      <c r="AR97" s="69"/>
      <c r="AS97" s="69"/>
      <c r="AT97" s="69"/>
      <c r="AU97" s="69"/>
      <c r="AV97" s="69"/>
      <c r="AW97" s="69"/>
      <c r="AX97" s="69"/>
      <c r="AY97" s="69"/>
      <c r="AZ97" s="69"/>
      <c r="BA97" s="69"/>
      <c r="BB97" s="69"/>
      <c r="BC97" s="69"/>
      <c r="BD97" s="69"/>
      <c r="BE97" s="69"/>
      <c r="BF97" s="69"/>
      <c r="BG97" s="69"/>
      <c r="BH97" s="69"/>
      <c r="BI97" s="69"/>
      <c r="BJ97" s="69"/>
      <c r="BK97" s="69"/>
    </row>
    <row r="98" spans="1:63">
      <c r="A98" s="69"/>
      <c r="B98" s="69"/>
      <c r="C98" s="69"/>
      <c r="D98" s="69"/>
      <c r="E98" s="69"/>
      <c r="F98" s="69"/>
      <c r="G98" s="69"/>
      <c r="H98" s="69"/>
      <c r="I98" s="69"/>
      <c r="J98" s="69"/>
      <c r="K98" s="69"/>
      <c r="L98" s="69"/>
      <c r="M98" s="69"/>
      <c r="N98" s="69"/>
      <c r="O98" s="69"/>
      <c r="P98" s="69"/>
      <c r="Q98" s="69"/>
      <c r="R98" s="69"/>
      <c r="S98" s="69"/>
      <c r="T98" s="69"/>
      <c r="U98" s="69"/>
      <c r="V98" s="69"/>
      <c r="W98" s="69"/>
      <c r="X98" s="69"/>
      <c r="Y98" s="69"/>
      <c r="Z98" s="69"/>
      <c r="AA98" s="69"/>
      <c r="AB98" s="69"/>
      <c r="AC98" s="69"/>
      <c r="AD98" s="69"/>
      <c r="AE98" s="69"/>
      <c r="AF98" s="69"/>
      <c r="AG98" s="69"/>
      <c r="AH98" s="69"/>
      <c r="AI98" s="69"/>
      <c r="AJ98" s="69"/>
      <c r="AK98" s="69"/>
      <c r="AL98" s="69"/>
      <c r="AM98" s="69"/>
      <c r="AN98" s="69"/>
      <c r="AO98" s="69"/>
      <c r="AP98" s="69"/>
      <c r="AQ98" s="69"/>
      <c r="AR98" s="69"/>
      <c r="AS98" s="69"/>
      <c r="AT98" s="69"/>
      <c r="AU98" s="69"/>
      <c r="AV98" s="69"/>
      <c r="AW98" s="69"/>
      <c r="AX98" s="69"/>
      <c r="AY98" s="69"/>
      <c r="AZ98" s="69"/>
      <c r="BA98" s="69"/>
      <c r="BB98" s="69"/>
      <c r="BC98" s="69"/>
      <c r="BD98" s="69"/>
      <c r="BE98" s="69"/>
      <c r="BF98" s="69"/>
      <c r="BG98" s="69"/>
      <c r="BH98" s="69"/>
      <c r="BI98" s="69"/>
      <c r="BJ98" s="69"/>
      <c r="BK98" s="69"/>
    </row>
    <row r="99" spans="1:63">
      <c r="A99" s="69"/>
      <c r="B99" s="69"/>
      <c r="C99" s="69"/>
      <c r="D99" s="69"/>
      <c r="E99" s="69"/>
      <c r="F99" s="69"/>
      <c r="G99" s="69"/>
      <c r="H99" s="69"/>
      <c r="I99" s="69"/>
      <c r="J99" s="69"/>
      <c r="K99" s="69"/>
      <c r="L99" s="69"/>
      <c r="M99" s="69"/>
      <c r="N99" s="69"/>
      <c r="O99" s="69"/>
      <c r="P99" s="69"/>
      <c r="Q99" s="69"/>
      <c r="R99" s="69"/>
      <c r="S99" s="69"/>
      <c r="T99" s="69"/>
      <c r="U99" s="69"/>
      <c r="V99" s="69"/>
      <c r="W99" s="69"/>
      <c r="X99" s="69"/>
      <c r="Y99" s="69"/>
      <c r="Z99" s="69"/>
      <c r="AA99" s="69"/>
      <c r="AB99" s="69"/>
      <c r="AC99" s="69"/>
      <c r="AD99" s="69"/>
      <c r="AE99" s="69"/>
      <c r="AF99" s="69"/>
      <c r="AG99" s="69"/>
      <c r="AH99" s="69"/>
      <c r="AI99" s="69"/>
      <c r="AJ99" s="69"/>
      <c r="AK99" s="69"/>
      <c r="AL99" s="69"/>
      <c r="AM99" s="69"/>
      <c r="AN99" s="69"/>
      <c r="AO99" s="69"/>
      <c r="AP99" s="69"/>
      <c r="AQ99" s="69"/>
      <c r="AR99" s="69"/>
      <c r="AS99" s="69"/>
      <c r="AT99" s="69"/>
      <c r="AU99" s="69"/>
      <c r="AV99" s="69"/>
      <c r="AW99" s="69"/>
      <c r="AX99" s="69"/>
      <c r="AY99" s="69"/>
      <c r="AZ99" s="69"/>
      <c r="BA99" s="69"/>
      <c r="BB99" s="69"/>
      <c r="BC99" s="69"/>
      <c r="BD99" s="69"/>
      <c r="BE99" s="69"/>
      <c r="BF99" s="69"/>
      <c r="BG99" s="69"/>
      <c r="BH99" s="69"/>
      <c r="BI99" s="69"/>
      <c r="BJ99" s="69"/>
      <c r="BK99" s="69"/>
    </row>
    <row r="100" spans="1:63">
      <c r="A100" s="69"/>
      <c r="B100" s="69"/>
      <c r="C100" s="69"/>
      <c r="D100" s="69"/>
      <c r="E100" s="69"/>
      <c r="F100" s="69"/>
      <c r="G100" s="69"/>
      <c r="H100" s="69"/>
      <c r="I100" s="69"/>
      <c r="J100" s="69"/>
      <c r="K100" s="69"/>
      <c r="L100" s="69"/>
      <c r="M100" s="69"/>
      <c r="N100" s="69"/>
      <c r="O100" s="69"/>
      <c r="P100" s="69"/>
      <c r="Q100" s="69"/>
      <c r="R100" s="69"/>
      <c r="S100" s="69"/>
      <c r="T100" s="69"/>
      <c r="U100" s="69"/>
      <c r="V100" s="69"/>
      <c r="W100" s="69"/>
      <c r="X100" s="69"/>
      <c r="Y100" s="69"/>
      <c r="Z100" s="69"/>
      <c r="AA100" s="69"/>
      <c r="AB100" s="69"/>
      <c r="AC100" s="69"/>
      <c r="AD100" s="69"/>
      <c r="AE100" s="69"/>
      <c r="AF100" s="69"/>
      <c r="AG100" s="69"/>
      <c r="AH100" s="69"/>
      <c r="AI100" s="69"/>
      <c r="AJ100" s="69"/>
      <c r="AK100" s="69"/>
      <c r="AL100" s="69"/>
      <c r="AM100" s="69"/>
      <c r="AN100" s="69"/>
      <c r="AO100" s="69"/>
      <c r="AP100" s="69"/>
      <c r="AQ100" s="69"/>
      <c r="AR100" s="69"/>
      <c r="AS100" s="69"/>
      <c r="AT100" s="69"/>
      <c r="AU100" s="69"/>
      <c r="AV100" s="69"/>
      <c r="AW100" s="69"/>
      <c r="AX100" s="69"/>
      <c r="AY100" s="69"/>
      <c r="AZ100" s="69"/>
      <c r="BA100" s="69"/>
      <c r="BB100" s="69"/>
      <c r="BC100" s="69"/>
      <c r="BD100" s="69"/>
      <c r="BE100" s="69"/>
      <c r="BF100" s="69"/>
      <c r="BG100" s="69"/>
      <c r="BH100" s="69"/>
      <c r="BI100" s="69"/>
      <c r="BJ100" s="69"/>
      <c r="BK100" s="69"/>
    </row>
    <row r="101" spans="1:63">
      <c r="A101" s="69"/>
      <c r="B101" s="69"/>
      <c r="C101" s="69"/>
      <c r="D101" s="69"/>
      <c r="E101" s="69"/>
      <c r="F101" s="69"/>
      <c r="G101" s="69"/>
      <c r="H101" s="69"/>
      <c r="I101" s="69"/>
      <c r="J101" s="69"/>
      <c r="K101" s="69"/>
      <c r="L101" s="69"/>
      <c r="M101" s="69"/>
      <c r="N101" s="69"/>
      <c r="O101" s="69"/>
      <c r="P101" s="69"/>
      <c r="Q101" s="69"/>
      <c r="R101" s="69"/>
      <c r="S101" s="69"/>
      <c r="T101" s="69"/>
      <c r="U101" s="69"/>
      <c r="V101" s="69"/>
      <c r="W101" s="69"/>
      <c r="X101" s="69"/>
      <c r="Y101" s="69"/>
      <c r="Z101" s="69"/>
      <c r="AA101" s="69"/>
      <c r="AB101" s="69"/>
      <c r="AC101" s="69"/>
      <c r="AD101" s="69"/>
      <c r="AE101" s="69"/>
      <c r="AF101" s="69"/>
      <c r="AG101" s="69"/>
      <c r="AH101" s="69"/>
      <c r="AI101" s="69"/>
      <c r="AJ101" s="69"/>
      <c r="AK101" s="69"/>
      <c r="AL101" s="69"/>
      <c r="AM101" s="69"/>
      <c r="AN101" s="69"/>
      <c r="AO101" s="69"/>
      <c r="AP101" s="69"/>
      <c r="AQ101" s="69"/>
      <c r="AR101" s="69"/>
      <c r="AS101" s="69"/>
      <c r="AT101" s="69"/>
      <c r="AU101" s="69"/>
      <c r="AV101" s="69"/>
      <c r="AW101" s="69"/>
      <c r="AX101" s="69"/>
      <c r="AY101" s="69"/>
      <c r="AZ101" s="69"/>
      <c r="BA101" s="69"/>
      <c r="BB101" s="69"/>
      <c r="BC101" s="69"/>
      <c r="BD101" s="69"/>
      <c r="BE101" s="69"/>
      <c r="BF101" s="69"/>
      <c r="BG101" s="69"/>
      <c r="BH101" s="69"/>
      <c r="BI101" s="69"/>
      <c r="BJ101" s="69"/>
      <c r="BK101" s="69"/>
    </row>
    <row r="102" spans="1:63">
      <c r="A102" s="69"/>
      <c r="B102" s="69"/>
      <c r="C102" s="69"/>
      <c r="D102" s="69"/>
      <c r="E102" s="69"/>
      <c r="F102" s="69"/>
      <c r="G102" s="69"/>
      <c r="H102" s="69"/>
      <c r="I102" s="69"/>
      <c r="J102" s="69"/>
      <c r="K102" s="69"/>
      <c r="L102" s="69"/>
      <c r="M102" s="69"/>
      <c r="N102" s="69"/>
      <c r="O102" s="69"/>
      <c r="P102" s="69"/>
      <c r="Q102" s="69"/>
      <c r="R102" s="69"/>
      <c r="S102" s="69"/>
      <c r="T102" s="69"/>
      <c r="U102" s="69"/>
      <c r="V102" s="69"/>
      <c r="W102" s="69"/>
      <c r="X102" s="69"/>
      <c r="Y102" s="69"/>
      <c r="Z102" s="69"/>
      <c r="AA102" s="69"/>
      <c r="AB102" s="69"/>
      <c r="AC102" s="69"/>
      <c r="AD102" s="69"/>
      <c r="AE102" s="69"/>
      <c r="AF102" s="69"/>
      <c r="AG102" s="69"/>
      <c r="AH102" s="69"/>
      <c r="AI102" s="69"/>
      <c r="AJ102" s="69"/>
      <c r="AK102" s="69"/>
      <c r="AL102" s="69"/>
      <c r="AM102" s="69"/>
      <c r="AN102" s="69"/>
      <c r="AO102" s="69"/>
      <c r="AP102" s="69"/>
      <c r="AQ102" s="69"/>
      <c r="AR102" s="69"/>
      <c r="AS102" s="69"/>
      <c r="AT102" s="69"/>
      <c r="AU102" s="69"/>
      <c r="AV102" s="69"/>
      <c r="AW102" s="69"/>
      <c r="AX102" s="69"/>
      <c r="AY102" s="69"/>
      <c r="AZ102" s="69"/>
      <c r="BA102" s="69"/>
      <c r="BB102" s="69"/>
      <c r="BC102" s="69"/>
      <c r="BD102" s="69"/>
      <c r="BE102" s="69"/>
      <c r="BF102" s="69"/>
      <c r="BG102" s="69"/>
      <c r="BH102" s="69"/>
      <c r="BI102" s="69"/>
      <c r="BJ102" s="69"/>
      <c r="BK102" s="69"/>
    </row>
    <row r="103" spans="1:63">
      <c r="A103" s="69"/>
      <c r="B103" s="69"/>
      <c r="C103" s="69"/>
      <c r="D103" s="69"/>
      <c r="E103" s="69"/>
      <c r="F103" s="69"/>
      <c r="G103" s="69"/>
      <c r="H103" s="69"/>
      <c r="I103" s="69"/>
      <c r="J103" s="69"/>
      <c r="K103" s="69"/>
      <c r="L103" s="69"/>
      <c r="M103" s="69"/>
      <c r="N103" s="69"/>
      <c r="O103" s="69"/>
      <c r="P103" s="69"/>
      <c r="Q103" s="69"/>
      <c r="R103" s="69"/>
      <c r="S103" s="69"/>
      <c r="T103" s="69"/>
      <c r="U103" s="69"/>
      <c r="V103" s="69"/>
      <c r="W103" s="69"/>
      <c r="X103" s="69"/>
      <c r="Y103" s="69"/>
      <c r="Z103" s="69"/>
      <c r="AA103" s="69"/>
      <c r="AB103" s="69"/>
      <c r="AC103" s="69"/>
      <c r="AD103" s="69"/>
      <c r="AE103" s="69"/>
      <c r="AF103" s="69"/>
      <c r="AG103" s="69"/>
      <c r="AH103" s="69"/>
      <c r="AI103" s="69"/>
      <c r="AJ103" s="69"/>
      <c r="AK103" s="69"/>
      <c r="AL103" s="69"/>
      <c r="AM103" s="69"/>
      <c r="AN103" s="69"/>
      <c r="AO103" s="69"/>
      <c r="AP103" s="69"/>
      <c r="AQ103" s="69"/>
      <c r="AR103" s="69"/>
      <c r="AS103" s="69"/>
      <c r="AT103" s="69"/>
      <c r="AU103" s="69"/>
      <c r="AV103" s="69"/>
      <c r="AW103" s="69"/>
      <c r="AX103" s="69"/>
      <c r="AY103" s="69"/>
      <c r="AZ103" s="69"/>
      <c r="BA103" s="69"/>
      <c r="BB103" s="69"/>
      <c r="BC103" s="69"/>
      <c r="BD103" s="69"/>
      <c r="BE103" s="69"/>
      <c r="BF103" s="69"/>
      <c r="BG103" s="69"/>
      <c r="BH103" s="69"/>
      <c r="BI103" s="69"/>
      <c r="BJ103" s="69"/>
      <c r="BK103" s="69"/>
    </row>
    <row r="104" spans="1:63">
      <c r="A104" s="69"/>
      <c r="B104" s="69"/>
      <c r="C104" s="69"/>
      <c r="D104" s="69"/>
      <c r="E104" s="69"/>
      <c r="F104" s="69"/>
      <c r="G104" s="69"/>
      <c r="H104" s="69"/>
      <c r="I104" s="69"/>
      <c r="J104" s="69"/>
      <c r="K104" s="69"/>
      <c r="L104" s="69"/>
      <c r="M104" s="69"/>
      <c r="N104" s="69"/>
      <c r="O104" s="69"/>
      <c r="P104" s="69"/>
      <c r="Q104" s="69"/>
      <c r="R104" s="69"/>
      <c r="S104" s="69"/>
      <c r="T104" s="69"/>
      <c r="U104" s="69"/>
      <c r="V104" s="69"/>
      <c r="W104" s="69"/>
      <c r="X104" s="69"/>
      <c r="Y104" s="69"/>
      <c r="Z104" s="69"/>
      <c r="AA104" s="69"/>
      <c r="AB104" s="69"/>
      <c r="AC104" s="69"/>
      <c r="AD104" s="69"/>
      <c r="AE104" s="69"/>
      <c r="AF104" s="69"/>
      <c r="AG104" s="69"/>
      <c r="AH104" s="69"/>
      <c r="AI104" s="69"/>
      <c r="AJ104" s="69"/>
      <c r="AK104" s="69"/>
      <c r="AL104" s="69"/>
      <c r="AM104" s="69"/>
      <c r="AN104" s="69"/>
      <c r="AO104" s="69"/>
      <c r="AP104" s="69"/>
      <c r="AQ104" s="69"/>
      <c r="AR104" s="69"/>
      <c r="AS104" s="69"/>
      <c r="AT104" s="69"/>
      <c r="AU104" s="69"/>
      <c r="AV104" s="69"/>
      <c r="AW104" s="69"/>
      <c r="AX104" s="69"/>
      <c r="AY104" s="69"/>
      <c r="AZ104" s="69"/>
      <c r="BA104" s="69"/>
      <c r="BB104" s="69"/>
      <c r="BC104" s="69"/>
      <c r="BD104" s="69"/>
      <c r="BE104" s="69"/>
      <c r="BF104" s="69"/>
      <c r="BG104" s="69"/>
      <c r="BH104" s="69"/>
      <c r="BI104" s="69"/>
      <c r="BJ104" s="69"/>
      <c r="BK104" s="69"/>
    </row>
    <row r="105" spans="1:63">
      <c r="A105" s="69"/>
      <c r="B105" s="69"/>
      <c r="C105" s="69"/>
      <c r="D105" s="69"/>
      <c r="E105" s="69"/>
      <c r="F105" s="69"/>
      <c r="G105" s="69"/>
      <c r="H105" s="69"/>
      <c r="I105" s="69"/>
      <c r="J105" s="69"/>
      <c r="K105" s="69"/>
      <c r="L105" s="69"/>
      <c r="M105" s="69"/>
      <c r="N105" s="69"/>
      <c r="O105" s="69"/>
      <c r="P105" s="69"/>
      <c r="Q105" s="69"/>
      <c r="R105" s="69"/>
      <c r="S105" s="69"/>
      <c r="T105" s="69"/>
      <c r="U105" s="69"/>
      <c r="V105" s="69"/>
      <c r="W105" s="69"/>
      <c r="X105" s="69"/>
      <c r="Y105" s="69"/>
      <c r="Z105" s="69"/>
      <c r="AA105" s="69"/>
      <c r="AB105" s="69"/>
      <c r="AC105" s="69"/>
      <c r="AD105" s="69"/>
      <c r="AE105" s="69"/>
      <c r="AF105" s="69"/>
      <c r="AG105" s="69"/>
      <c r="AH105" s="69"/>
      <c r="AI105" s="69"/>
      <c r="AJ105" s="69"/>
      <c r="AK105" s="69"/>
      <c r="AL105" s="69"/>
      <c r="AM105" s="69"/>
      <c r="AN105" s="69"/>
      <c r="AO105" s="69"/>
      <c r="AP105" s="69"/>
      <c r="AQ105" s="69"/>
      <c r="AR105" s="69"/>
      <c r="AS105" s="69"/>
      <c r="AT105" s="69"/>
      <c r="AU105" s="69"/>
      <c r="AV105" s="69"/>
      <c r="AW105" s="69"/>
      <c r="AX105" s="69"/>
      <c r="AY105" s="69"/>
      <c r="AZ105" s="69"/>
      <c r="BA105" s="69"/>
      <c r="BB105" s="69"/>
      <c r="BC105" s="69"/>
      <c r="BD105" s="69"/>
      <c r="BE105" s="69"/>
      <c r="BF105" s="69"/>
      <c r="BG105" s="69"/>
      <c r="BH105" s="69"/>
      <c r="BI105" s="69"/>
      <c r="BJ105" s="69"/>
      <c r="BK105" s="69"/>
    </row>
    <row r="106" spans="1:63">
      <c r="A106" s="69"/>
      <c r="B106" s="69"/>
      <c r="C106" s="69"/>
      <c r="D106" s="69"/>
      <c r="E106" s="69"/>
      <c r="F106" s="69"/>
      <c r="G106" s="69"/>
      <c r="H106" s="69"/>
      <c r="I106" s="69"/>
      <c r="J106" s="69"/>
      <c r="K106" s="69"/>
      <c r="L106" s="69"/>
      <c r="M106" s="69"/>
      <c r="N106" s="69"/>
      <c r="O106" s="69"/>
      <c r="P106" s="69"/>
      <c r="Q106" s="69"/>
      <c r="R106" s="69"/>
      <c r="S106" s="69"/>
      <c r="T106" s="69"/>
      <c r="U106" s="69"/>
      <c r="V106" s="69"/>
      <c r="W106" s="69"/>
      <c r="X106" s="69"/>
      <c r="Y106" s="69"/>
      <c r="Z106" s="69"/>
      <c r="AA106" s="69"/>
      <c r="AB106" s="69"/>
      <c r="AC106" s="69"/>
      <c r="AD106" s="69"/>
      <c r="AE106" s="69"/>
      <c r="AF106" s="69"/>
      <c r="AG106" s="69"/>
      <c r="AH106" s="69"/>
      <c r="AI106" s="69"/>
      <c r="AJ106" s="69"/>
      <c r="AK106" s="69"/>
      <c r="AL106" s="69"/>
      <c r="AM106" s="69"/>
      <c r="AN106" s="69"/>
      <c r="AO106" s="69"/>
      <c r="AP106" s="69"/>
      <c r="AQ106" s="69"/>
      <c r="AR106" s="69"/>
      <c r="AS106" s="69"/>
      <c r="AT106" s="69"/>
      <c r="AU106" s="69"/>
      <c r="AV106" s="69"/>
      <c r="AW106" s="69"/>
      <c r="AX106" s="69"/>
      <c r="AY106" s="69"/>
      <c r="AZ106" s="69"/>
      <c r="BA106" s="69"/>
      <c r="BB106" s="69"/>
      <c r="BC106" s="69"/>
      <c r="BD106" s="69"/>
      <c r="BE106" s="69"/>
      <c r="BF106" s="69"/>
      <c r="BG106" s="69"/>
      <c r="BH106" s="69"/>
      <c r="BI106" s="69"/>
      <c r="BJ106" s="69"/>
      <c r="BK106" s="69"/>
    </row>
    <row r="107" spans="1:63">
      <c r="A107" s="69"/>
      <c r="B107" s="69"/>
      <c r="C107" s="69"/>
      <c r="D107" s="69"/>
      <c r="E107" s="69"/>
      <c r="F107" s="69"/>
      <c r="G107" s="69"/>
      <c r="H107" s="69"/>
      <c r="I107" s="69"/>
      <c r="J107" s="69"/>
      <c r="K107" s="69"/>
      <c r="L107" s="69"/>
      <c r="M107" s="69"/>
      <c r="N107" s="69"/>
      <c r="O107" s="69"/>
      <c r="P107" s="69"/>
      <c r="Q107" s="69"/>
      <c r="R107" s="69"/>
      <c r="S107" s="69"/>
      <c r="T107" s="69"/>
      <c r="U107" s="69"/>
      <c r="V107" s="69"/>
      <c r="W107" s="69"/>
      <c r="X107" s="69"/>
      <c r="Y107" s="69"/>
      <c r="Z107" s="69"/>
      <c r="AA107" s="69"/>
      <c r="AB107" s="69"/>
      <c r="AC107" s="69"/>
      <c r="AD107" s="69"/>
      <c r="AE107" s="69"/>
      <c r="AF107" s="69"/>
      <c r="AG107" s="69"/>
      <c r="AH107" s="69"/>
      <c r="AI107" s="69"/>
      <c r="AJ107" s="69"/>
      <c r="AK107" s="69"/>
      <c r="AL107" s="69"/>
      <c r="AM107" s="69"/>
      <c r="AN107" s="69"/>
      <c r="AO107" s="69"/>
      <c r="AP107" s="69"/>
      <c r="AQ107" s="69"/>
      <c r="AR107" s="69"/>
      <c r="AS107" s="69"/>
      <c r="AT107" s="69"/>
      <c r="AU107" s="69"/>
      <c r="AV107" s="69"/>
      <c r="AW107" s="69"/>
      <c r="AX107" s="69"/>
      <c r="AY107" s="69"/>
      <c r="AZ107" s="69"/>
      <c r="BA107" s="69"/>
      <c r="BB107" s="69"/>
      <c r="BC107" s="69"/>
      <c r="BD107" s="69"/>
      <c r="BE107" s="69"/>
      <c r="BF107" s="69"/>
      <c r="BG107" s="69"/>
      <c r="BH107" s="69"/>
      <c r="BI107" s="69"/>
      <c r="BJ107" s="69"/>
      <c r="BK107" s="69"/>
    </row>
    <row r="108" spans="1:63">
      <c r="A108" s="69"/>
      <c r="B108" s="69"/>
      <c r="C108" s="69"/>
      <c r="D108" s="69"/>
      <c r="E108" s="69"/>
      <c r="F108" s="69"/>
      <c r="G108" s="69"/>
      <c r="H108" s="69"/>
      <c r="I108" s="69"/>
      <c r="J108" s="69"/>
      <c r="K108" s="69"/>
      <c r="L108" s="69"/>
      <c r="M108" s="69"/>
      <c r="N108" s="69"/>
      <c r="O108" s="69"/>
      <c r="P108" s="69"/>
      <c r="Q108" s="69"/>
      <c r="R108" s="69"/>
      <c r="S108" s="69"/>
      <c r="T108" s="69"/>
      <c r="U108" s="69"/>
      <c r="V108" s="69"/>
      <c r="W108" s="69"/>
      <c r="X108" s="69"/>
      <c r="Y108" s="69"/>
      <c r="Z108" s="69"/>
      <c r="AA108" s="69"/>
      <c r="AB108" s="69"/>
      <c r="AC108" s="69"/>
      <c r="AD108" s="69"/>
      <c r="AE108" s="69"/>
      <c r="AF108" s="69"/>
      <c r="AG108" s="69"/>
      <c r="AH108" s="69"/>
      <c r="AI108" s="69"/>
      <c r="AJ108" s="69"/>
      <c r="AK108" s="69"/>
      <c r="AL108" s="69"/>
      <c r="AM108" s="69"/>
      <c r="AN108" s="69"/>
      <c r="AO108" s="69"/>
      <c r="AP108" s="69"/>
      <c r="AQ108" s="69"/>
      <c r="AR108" s="69"/>
      <c r="AS108" s="69"/>
      <c r="AT108" s="69"/>
      <c r="AU108" s="69"/>
      <c r="AV108" s="69"/>
      <c r="AW108" s="69"/>
      <c r="AX108" s="69"/>
      <c r="AY108" s="69"/>
      <c r="AZ108" s="69"/>
      <c r="BA108" s="69"/>
      <c r="BB108" s="69"/>
      <c r="BC108" s="69"/>
      <c r="BD108" s="69"/>
      <c r="BE108" s="69"/>
      <c r="BF108" s="69"/>
      <c r="BG108" s="69"/>
      <c r="BH108" s="69"/>
      <c r="BI108" s="69"/>
      <c r="BJ108" s="69"/>
      <c r="BK108" s="69"/>
    </row>
    <row r="109" spans="1:63">
      <c r="A109" s="69"/>
      <c r="B109" s="69"/>
      <c r="C109" s="69"/>
      <c r="D109" s="69"/>
      <c r="E109" s="69"/>
      <c r="F109" s="69"/>
      <c r="G109" s="69"/>
      <c r="H109" s="69"/>
      <c r="I109" s="69"/>
      <c r="J109" s="69"/>
      <c r="K109" s="69"/>
      <c r="L109" s="69"/>
      <c r="M109" s="69"/>
      <c r="N109" s="69"/>
      <c r="O109" s="69"/>
      <c r="P109" s="69"/>
      <c r="Q109" s="69"/>
      <c r="R109" s="69"/>
      <c r="S109" s="69"/>
      <c r="T109" s="69"/>
      <c r="U109" s="69"/>
      <c r="V109" s="69"/>
      <c r="W109" s="69"/>
      <c r="X109" s="69"/>
      <c r="Y109" s="69"/>
      <c r="Z109" s="69"/>
      <c r="AA109" s="69"/>
      <c r="AB109" s="69"/>
      <c r="AC109" s="69"/>
      <c r="AD109" s="69"/>
      <c r="AE109" s="69"/>
      <c r="AF109" s="69"/>
      <c r="AG109" s="69"/>
      <c r="AH109" s="69"/>
      <c r="AI109" s="69"/>
      <c r="AJ109" s="69"/>
      <c r="AK109" s="69"/>
      <c r="AL109" s="69"/>
      <c r="AM109" s="69"/>
      <c r="AN109" s="69"/>
      <c r="AO109" s="69"/>
      <c r="AP109" s="69"/>
      <c r="AQ109" s="69"/>
      <c r="AR109" s="69"/>
      <c r="AS109" s="69"/>
      <c r="AT109" s="69"/>
      <c r="AU109" s="69"/>
      <c r="AV109" s="69"/>
      <c r="AW109" s="69"/>
      <c r="AX109" s="69"/>
      <c r="AY109" s="69"/>
      <c r="AZ109" s="69"/>
      <c r="BA109" s="69"/>
      <c r="BB109" s="69"/>
      <c r="BC109" s="69"/>
      <c r="BD109" s="69"/>
      <c r="BE109" s="69"/>
      <c r="BF109" s="69"/>
      <c r="BG109" s="69"/>
      <c r="BH109" s="69"/>
      <c r="BI109" s="69"/>
      <c r="BJ109" s="69"/>
      <c r="BK109" s="69"/>
    </row>
    <row r="110" spans="1:63">
      <c r="A110" s="69"/>
      <c r="B110" s="69"/>
      <c r="C110" s="69"/>
      <c r="D110" s="69"/>
      <c r="E110" s="69"/>
      <c r="F110" s="69"/>
      <c r="G110" s="69"/>
      <c r="H110" s="69"/>
      <c r="I110" s="69"/>
      <c r="J110" s="69"/>
      <c r="K110" s="69"/>
      <c r="L110" s="69"/>
      <c r="M110" s="69"/>
      <c r="N110" s="69"/>
      <c r="O110" s="69"/>
      <c r="P110" s="69"/>
      <c r="Q110" s="69"/>
      <c r="R110" s="69"/>
      <c r="S110" s="69"/>
      <c r="T110" s="69"/>
      <c r="U110" s="69"/>
      <c r="V110" s="69"/>
      <c r="W110" s="69"/>
      <c r="X110" s="69"/>
      <c r="Y110" s="69"/>
      <c r="Z110" s="69"/>
      <c r="AA110" s="69"/>
      <c r="AB110" s="69"/>
      <c r="AC110" s="69"/>
      <c r="AD110" s="69"/>
      <c r="AE110" s="69"/>
      <c r="AF110" s="69"/>
      <c r="AG110" s="69"/>
      <c r="AH110" s="69"/>
      <c r="AI110" s="69"/>
      <c r="AJ110" s="69"/>
      <c r="AK110" s="69"/>
      <c r="AL110" s="69"/>
      <c r="AM110" s="69"/>
      <c r="AN110" s="69"/>
      <c r="AO110" s="69"/>
      <c r="AP110" s="69"/>
      <c r="AQ110" s="69"/>
      <c r="AR110" s="69"/>
      <c r="AS110" s="69"/>
      <c r="AT110" s="69"/>
      <c r="AU110" s="69"/>
      <c r="AV110" s="69"/>
      <c r="AW110" s="69"/>
      <c r="AX110" s="69"/>
      <c r="AY110" s="69"/>
      <c r="AZ110" s="69"/>
      <c r="BA110" s="69"/>
      <c r="BB110" s="69"/>
      <c r="BC110" s="69"/>
      <c r="BD110" s="69"/>
      <c r="BE110" s="69"/>
      <c r="BF110" s="69"/>
      <c r="BG110" s="69"/>
      <c r="BH110" s="69"/>
      <c r="BI110" s="69"/>
      <c r="BJ110" s="69"/>
      <c r="BK110" s="69"/>
    </row>
    <row r="111" spans="1:63">
      <c r="A111" s="69"/>
      <c r="B111" s="69"/>
      <c r="C111" s="69"/>
      <c r="D111" s="69"/>
      <c r="E111" s="69"/>
      <c r="F111" s="69"/>
      <c r="G111" s="69"/>
      <c r="H111" s="69"/>
      <c r="I111" s="69"/>
      <c r="J111" s="69"/>
      <c r="K111" s="69"/>
      <c r="L111" s="69"/>
      <c r="M111" s="69"/>
      <c r="N111" s="69"/>
      <c r="O111" s="69"/>
      <c r="P111" s="69"/>
      <c r="Q111" s="69"/>
      <c r="R111" s="69"/>
      <c r="S111" s="69"/>
      <c r="T111" s="69"/>
      <c r="U111" s="69"/>
      <c r="V111" s="69"/>
      <c r="W111" s="69"/>
      <c r="X111" s="69"/>
      <c r="Y111" s="69"/>
      <c r="Z111" s="69"/>
      <c r="AA111" s="69"/>
      <c r="AB111" s="69"/>
      <c r="AC111" s="69"/>
      <c r="AD111" s="69"/>
      <c r="AE111" s="69"/>
      <c r="AF111" s="69"/>
      <c r="AG111" s="69"/>
      <c r="AH111" s="69"/>
      <c r="AI111" s="69"/>
      <c r="AJ111" s="69"/>
      <c r="AK111" s="69"/>
      <c r="AL111" s="69"/>
      <c r="AM111" s="69"/>
      <c r="AN111" s="69"/>
      <c r="AO111" s="69"/>
      <c r="AP111" s="69"/>
      <c r="AQ111" s="69"/>
      <c r="AR111" s="69"/>
      <c r="AS111" s="69"/>
      <c r="AT111" s="69"/>
      <c r="AU111" s="69"/>
      <c r="AV111" s="69"/>
      <c r="AW111" s="69"/>
      <c r="AX111" s="69"/>
      <c r="AY111" s="69"/>
      <c r="AZ111" s="69"/>
      <c r="BA111" s="69"/>
      <c r="BB111" s="69"/>
      <c r="BC111" s="69"/>
      <c r="BD111" s="69"/>
      <c r="BE111" s="69"/>
      <c r="BF111" s="69"/>
      <c r="BG111" s="69"/>
      <c r="BH111" s="69"/>
      <c r="BI111" s="69"/>
      <c r="BJ111" s="69"/>
      <c r="BK111" s="69"/>
    </row>
    <row r="112" spans="1:63">
      <c r="A112" s="69"/>
      <c r="B112" s="69"/>
      <c r="C112" s="69"/>
      <c r="D112" s="69"/>
      <c r="E112" s="69"/>
      <c r="F112" s="69"/>
      <c r="G112" s="69"/>
      <c r="H112" s="69"/>
      <c r="I112" s="69"/>
      <c r="J112" s="69"/>
      <c r="K112" s="69"/>
      <c r="L112" s="69"/>
      <c r="M112" s="69"/>
      <c r="N112" s="69"/>
      <c r="O112" s="69"/>
      <c r="P112" s="69"/>
      <c r="Q112" s="69"/>
      <c r="R112" s="69"/>
      <c r="S112" s="69"/>
      <c r="T112" s="69"/>
      <c r="U112" s="69"/>
      <c r="V112" s="69"/>
      <c r="W112" s="69"/>
      <c r="X112" s="69"/>
      <c r="Y112" s="69"/>
      <c r="Z112" s="69"/>
      <c r="AA112" s="69"/>
      <c r="AB112" s="69"/>
      <c r="AC112" s="69"/>
      <c r="AD112" s="69"/>
      <c r="AE112" s="69"/>
      <c r="AF112" s="69"/>
      <c r="AG112" s="69"/>
      <c r="AH112" s="69"/>
      <c r="AI112" s="69"/>
      <c r="AJ112" s="69"/>
      <c r="AK112" s="69"/>
      <c r="AL112" s="69"/>
      <c r="AM112" s="69"/>
      <c r="AN112" s="69"/>
      <c r="AO112" s="69"/>
      <c r="AP112" s="69"/>
      <c r="AQ112" s="69"/>
      <c r="AR112" s="69"/>
      <c r="AS112" s="69"/>
      <c r="AT112" s="69"/>
      <c r="AU112" s="69"/>
      <c r="AV112" s="69"/>
      <c r="AW112" s="69"/>
      <c r="AX112" s="69"/>
      <c r="AY112" s="69"/>
      <c r="AZ112" s="69"/>
      <c r="BA112" s="69"/>
      <c r="BB112" s="69"/>
      <c r="BC112" s="69"/>
      <c r="BD112" s="69"/>
      <c r="BE112" s="69"/>
      <c r="BF112" s="69"/>
      <c r="BG112" s="69"/>
      <c r="BH112" s="69"/>
      <c r="BI112" s="69"/>
      <c r="BJ112" s="69"/>
      <c r="BK112" s="69"/>
    </row>
    <row r="113" spans="1:63">
      <c r="A113" s="69"/>
      <c r="B113" s="69"/>
      <c r="C113" s="69"/>
      <c r="D113" s="69"/>
      <c r="E113" s="69"/>
      <c r="F113" s="69"/>
      <c r="G113" s="69"/>
      <c r="H113" s="69"/>
      <c r="I113" s="69"/>
      <c r="J113" s="69"/>
      <c r="K113" s="69"/>
      <c r="L113" s="69"/>
      <c r="M113" s="69"/>
      <c r="N113" s="69"/>
      <c r="O113" s="69"/>
      <c r="P113" s="69"/>
      <c r="Q113" s="69"/>
      <c r="R113" s="69"/>
      <c r="S113" s="69"/>
      <c r="T113" s="69"/>
      <c r="U113" s="69"/>
      <c r="V113" s="69"/>
      <c r="W113" s="69"/>
      <c r="X113" s="69"/>
      <c r="Y113" s="69"/>
      <c r="Z113" s="69"/>
      <c r="AA113" s="69"/>
      <c r="AB113" s="69"/>
      <c r="AC113" s="69"/>
      <c r="AD113" s="69"/>
      <c r="AE113" s="69"/>
      <c r="AF113" s="69"/>
      <c r="AG113" s="69"/>
      <c r="AH113" s="69"/>
      <c r="AI113" s="69"/>
      <c r="AJ113" s="69"/>
      <c r="AK113" s="69"/>
      <c r="AL113" s="69"/>
      <c r="AM113" s="69"/>
      <c r="AN113" s="69"/>
      <c r="AO113" s="69"/>
      <c r="AP113" s="69"/>
      <c r="AQ113" s="69"/>
      <c r="AR113" s="69"/>
      <c r="AS113" s="69"/>
      <c r="AT113" s="69"/>
      <c r="AU113" s="69"/>
      <c r="AV113" s="69"/>
      <c r="AW113" s="69"/>
      <c r="AX113" s="69"/>
      <c r="AY113" s="69"/>
      <c r="AZ113" s="69"/>
      <c r="BA113" s="69"/>
      <c r="BB113" s="69"/>
      <c r="BC113" s="69"/>
      <c r="BD113" s="69"/>
      <c r="BE113" s="69"/>
      <c r="BF113" s="69"/>
      <c r="BG113" s="69"/>
      <c r="BH113" s="69"/>
      <c r="BI113" s="69"/>
      <c r="BJ113" s="69"/>
      <c r="BK113" s="69"/>
    </row>
    <row r="114" spans="1:63">
      <c r="A114" s="69"/>
      <c r="B114" s="69"/>
      <c r="C114" s="69"/>
      <c r="D114" s="69"/>
      <c r="E114" s="69"/>
      <c r="F114" s="69"/>
      <c r="G114" s="69"/>
      <c r="H114" s="69"/>
      <c r="I114" s="69"/>
      <c r="J114" s="69"/>
      <c r="K114" s="69"/>
      <c r="L114" s="69"/>
      <c r="M114" s="69"/>
      <c r="N114" s="69"/>
      <c r="O114" s="69"/>
      <c r="P114" s="69"/>
      <c r="Q114" s="69"/>
      <c r="R114" s="69"/>
      <c r="S114" s="69"/>
      <c r="T114" s="69"/>
      <c r="U114" s="69"/>
      <c r="V114" s="69"/>
      <c r="W114" s="69"/>
      <c r="X114" s="69"/>
      <c r="Y114" s="69"/>
      <c r="Z114" s="69"/>
      <c r="AA114" s="69"/>
      <c r="AB114" s="69"/>
      <c r="AC114" s="69"/>
      <c r="AD114" s="69"/>
      <c r="AE114" s="69"/>
      <c r="AF114" s="69"/>
      <c r="AG114" s="69"/>
      <c r="AH114" s="69"/>
      <c r="AI114" s="69"/>
      <c r="AJ114" s="69"/>
      <c r="AK114" s="69"/>
      <c r="AL114" s="69"/>
      <c r="AM114" s="69"/>
      <c r="AN114" s="69"/>
      <c r="AO114" s="69"/>
      <c r="AP114" s="69"/>
      <c r="AQ114" s="69"/>
      <c r="AR114" s="69"/>
      <c r="AS114" s="69"/>
      <c r="AT114" s="69"/>
      <c r="AU114" s="69"/>
      <c r="AV114" s="69"/>
      <c r="AW114" s="69"/>
      <c r="AX114" s="69"/>
      <c r="AY114" s="69"/>
      <c r="AZ114" s="69"/>
      <c r="BA114" s="69"/>
      <c r="BB114" s="69"/>
      <c r="BC114" s="69"/>
      <c r="BD114" s="69"/>
      <c r="BE114" s="69"/>
      <c r="BF114" s="69"/>
      <c r="BG114" s="69"/>
      <c r="BH114" s="69"/>
      <c r="BI114" s="69"/>
      <c r="BJ114" s="69"/>
      <c r="BK114" s="69"/>
    </row>
    <row r="115" spans="1:63">
      <c r="A115" s="69"/>
      <c r="B115" s="69"/>
      <c r="C115" s="69"/>
      <c r="D115" s="69"/>
      <c r="E115" s="69"/>
      <c r="F115" s="69"/>
      <c r="G115" s="69"/>
      <c r="H115" s="69"/>
      <c r="I115" s="69"/>
      <c r="J115" s="69"/>
      <c r="K115" s="69"/>
      <c r="L115" s="69"/>
      <c r="M115" s="69"/>
      <c r="N115" s="69"/>
      <c r="O115" s="69"/>
      <c r="P115" s="69"/>
      <c r="Q115" s="69"/>
      <c r="R115" s="69"/>
      <c r="S115" s="69"/>
      <c r="T115" s="69"/>
      <c r="U115" s="69"/>
      <c r="V115" s="69"/>
      <c r="W115" s="69"/>
      <c r="X115" s="69"/>
      <c r="Y115" s="69"/>
      <c r="Z115" s="69"/>
      <c r="AA115" s="69"/>
      <c r="AB115" s="69"/>
      <c r="AC115" s="69"/>
      <c r="AD115" s="69"/>
      <c r="AE115" s="69"/>
      <c r="AF115" s="69"/>
      <c r="AG115" s="69"/>
      <c r="AH115" s="69"/>
      <c r="AI115" s="69"/>
      <c r="AJ115" s="69"/>
      <c r="AK115" s="69"/>
      <c r="AL115" s="69"/>
      <c r="AM115" s="69"/>
      <c r="AN115" s="69"/>
      <c r="AO115" s="69"/>
      <c r="AP115" s="69"/>
      <c r="AQ115" s="69"/>
      <c r="AR115" s="69"/>
      <c r="AS115" s="69"/>
      <c r="AT115" s="69"/>
      <c r="AU115" s="69"/>
      <c r="AV115" s="69"/>
      <c r="AW115" s="69"/>
      <c r="AX115" s="69"/>
      <c r="AY115" s="69"/>
      <c r="AZ115" s="69"/>
      <c r="BA115" s="69"/>
      <c r="BB115" s="69"/>
      <c r="BC115" s="69"/>
      <c r="BD115" s="69"/>
      <c r="BE115" s="69"/>
      <c r="BF115" s="69"/>
      <c r="BG115" s="69"/>
      <c r="BH115" s="69"/>
      <c r="BI115" s="69"/>
      <c r="BJ115" s="69"/>
      <c r="BK115" s="69"/>
    </row>
    <row r="116" spans="1:63">
      <c r="A116" s="69"/>
      <c r="B116" s="69"/>
      <c r="C116" s="69"/>
      <c r="D116" s="69"/>
      <c r="E116" s="69"/>
      <c r="F116" s="69"/>
      <c r="G116" s="69"/>
      <c r="H116" s="69"/>
      <c r="I116" s="69"/>
      <c r="J116" s="69"/>
      <c r="K116" s="69"/>
      <c r="L116" s="69"/>
      <c r="M116" s="69"/>
      <c r="N116" s="69"/>
      <c r="O116" s="69"/>
      <c r="P116" s="69"/>
      <c r="Q116" s="69"/>
      <c r="R116" s="69"/>
      <c r="S116" s="69"/>
      <c r="T116" s="69"/>
      <c r="U116" s="69"/>
      <c r="V116" s="69"/>
      <c r="W116" s="69"/>
      <c r="X116" s="69"/>
      <c r="Y116" s="69"/>
      <c r="Z116" s="69"/>
      <c r="AA116" s="69"/>
      <c r="AB116" s="69"/>
      <c r="AC116" s="69"/>
      <c r="AD116" s="69"/>
      <c r="AE116" s="69"/>
      <c r="AF116" s="69"/>
      <c r="AG116" s="69"/>
      <c r="AH116" s="69"/>
      <c r="AI116" s="69"/>
      <c r="AJ116" s="69"/>
      <c r="AK116" s="69"/>
      <c r="AL116" s="69"/>
      <c r="AM116" s="69"/>
      <c r="AN116" s="69"/>
      <c r="AO116" s="69"/>
      <c r="AP116" s="69"/>
      <c r="AQ116" s="69"/>
      <c r="AR116" s="69"/>
      <c r="AS116" s="69"/>
      <c r="AT116" s="69"/>
      <c r="AU116" s="69"/>
      <c r="AV116" s="69"/>
      <c r="AW116" s="69"/>
      <c r="AX116" s="69"/>
      <c r="AY116" s="69"/>
      <c r="AZ116" s="69"/>
      <c r="BA116" s="69"/>
      <c r="BB116" s="69"/>
      <c r="BC116" s="69"/>
      <c r="BD116" s="69"/>
      <c r="BE116" s="69"/>
      <c r="BF116" s="69"/>
      <c r="BG116" s="69"/>
      <c r="BH116" s="69"/>
      <c r="BI116" s="69"/>
      <c r="BJ116" s="69"/>
      <c r="BK116" s="69"/>
    </row>
    <row r="117" spans="1:63">
      <c r="A117" s="69"/>
      <c r="B117" s="69"/>
      <c r="C117" s="69"/>
      <c r="D117" s="69"/>
      <c r="E117" s="69"/>
      <c r="F117" s="69"/>
      <c r="G117" s="69"/>
      <c r="H117" s="69"/>
      <c r="I117" s="69"/>
      <c r="J117" s="69"/>
      <c r="K117" s="69"/>
      <c r="L117" s="69"/>
      <c r="M117" s="69"/>
      <c r="N117" s="69"/>
      <c r="O117" s="69"/>
      <c r="P117" s="69"/>
      <c r="Q117" s="69"/>
      <c r="R117" s="69"/>
      <c r="S117" s="69"/>
      <c r="T117" s="69"/>
      <c r="U117" s="69"/>
      <c r="V117" s="69"/>
      <c r="W117" s="69"/>
      <c r="X117" s="69"/>
      <c r="Y117" s="69"/>
      <c r="Z117" s="69"/>
      <c r="AA117" s="69"/>
      <c r="AB117" s="69"/>
      <c r="AC117" s="69"/>
      <c r="AD117" s="69"/>
      <c r="AE117" s="69"/>
      <c r="AF117" s="69"/>
      <c r="AG117" s="69"/>
      <c r="AH117" s="69"/>
      <c r="AI117" s="69"/>
      <c r="AJ117" s="69"/>
      <c r="AK117" s="69"/>
      <c r="AL117" s="69"/>
      <c r="AM117" s="69"/>
      <c r="AN117" s="69"/>
      <c r="AO117" s="69"/>
      <c r="AP117" s="69"/>
      <c r="AQ117" s="69"/>
      <c r="AR117" s="69"/>
      <c r="AS117" s="69"/>
      <c r="AT117" s="69"/>
      <c r="AU117" s="69"/>
      <c r="AV117" s="69"/>
      <c r="AW117" s="69"/>
      <c r="AX117" s="69"/>
      <c r="AY117" s="69"/>
      <c r="AZ117" s="69"/>
      <c r="BA117" s="69"/>
      <c r="BB117" s="69"/>
      <c r="BC117" s="69"/>
      <c r="BD117" s="69"/>
      <c r="BE117" s="69"/>
      <c r="BF117" s="69"/>
      <c r="BG117" s="69"/>
      <c r="BH117" s="69"/>
      <c r="BI117" s="69"/>
      <c r="BJ117" s="69"/>
      <c r="BK117" s="69"/>
    </row>
    <row r="118" spans="1:63">
      <c r="A118" s="69"/>
      <c r="B118" s="69"/>
      <c r="C118" s="69"/>
      <c r="D118" s="69"/>
      <c r="E118" s="69"/>
      <c r="F118" s="69"/>
      <c r="G118" s="69"/>
      <c r="H118" s="69"/>
      <c r="I118" s="69"/>
      <c r="J118" s="69"/>
      <c r="K118" s="69"/>
      <c r="L118" s="69"/>
      <c r="M118" s="69"/>
      <c r="N118" s="69"/>
      <c r="O118" s="69"/>
      <c r="P118" s="69"/>
      <c r="Q118" s="69"/>
      <c r="R118" s="69"/>
      <c r="S118" s="69"/>
      <c r="T118" s="69"/>
      <c r="U118" s="69"/>
      <c r="V118" s="69"/>
      <c r="W118" s="69"/>
      <c r="X118" s="69"/>
      <c r="Y118" s="69"/>
      <c r="Z118" s="69"/>
      <c r="AA118" s="69"/>
      <c r="AB118" s="69"/>
      <c r="AC118" s="69"/>
      <c r="AD118" s="69"/>
      <c r="AE118" s="69"/>
      <c r="AF118" s="69"/>
      <c r="AG118" s="69"/>
      <c r="AH118" s="69"/>
      <c r="AI118" s="69"/>
      <c r="AJ118" s="69"/>
      <c r="AK118" s="69"/>
      <c r="AL118" s="69"/>
      <c r="AM118" s="69"/>
      <c r="AN118" s="69"/>
      <c r="AO118" s="69"/>
      <c r="AP118" s="69"/>
      <c r="AQ118" s="69"/>
      <c r="AR118" s="69"/>
      <c r="AS118" s="69"/>
      <c r="AT118" s="69"/>
      <c r="AU118" s="69"/>
      <c r="AV118" s="69"/>
      <c r="AW118" s="69"/>
      <c r="AX118" s="69"/>
      <c r="AY118" s="69"/>
      <c r="AZ118" s="69"/>
      <c r="BA118" s="69"/>
      <c r="BB118" s="69"/>
      <c r="BC118" s="69"/>
      <c r="BD118" s="69"/>
      <c r="BE118" s="69"/>
      <c r="BF118" s="69"/>
      <c r="BG118" s="69"/>
      <c r="BH118" s="69"/>
      <c r="BI118" s="69"/>
      <c r="BJ118" s="69"/>
      <c r="BK118" s="69"/>
    </row>
    <row r="119" spans="1:63">
      <c r="A119" s="69"/>
      <c r="B119" s="69"/>
      <c r="C119" s="69"/>
      <c r="D119" s="69"/>
      <c r="E119" s="69"/>
      <c r="F119" s="69"/>
      <c r="G119" s="69"/>
      <c r="H119" s="69"/>
      <c r="I119" s="69"/>
      <c r="J119" s="69"/>
      <c r="K119" s="69"/>
      <c r="L119" s="69"/>
      <c r="M119" s="69"/>
      <c r="N119" s="69"/>
      <c r="O119" s="69"/>
      <c r="P119" s="69"/>
      <c r="Q119" s="69"/>
      <c r="R119" s="69"/>
      <c r="S119" s="69"/>
      <c r="T119" s="69"/>
      <c r="U119" s="69"/>
      <c r="V119" s="69"/>
      <c r="W119" s="69"/>
      <c r="X119" s="69"/>
      <c r="Y119" s="69"/>
      <c r="Z119" s="69"/>
      <c r="AA119" s="69"/>
      <c r="AB119" s="69"/>
      <c r="AC119" s="69"/>
      <c r="AD119" s="69"/>
      <c r="AE119" s="69"/>
      <c r="AF119" s="69"/>
      <c r="AG119" s="69"/>
      <c r="AH119" s="69"/>
      <c r="AI119" s="69"/>
      <c r="AJ119" s="69"/>
      <c r="AK119" s="69"/>
      <c r="AL119" s="69"/>
      <c r="AM119" s="69"/>
      <c r="AN119" s="69"/>
      <c r="AO119" s="69"/>
      <c r="AP119" s="69"/>
      <c r="AQ119" s="69"/>
      <c r="AR119" s="69"/>
      <c r="AS119" s="69"/>
      <c r="AT119" s="69"/>
      <c r="AU119" s="69"/>
      <c r="AV119" s="69"/>
      <c r="AW119" s="69"/>
      <c r="AX119" s="69"/>
      <c r="AY119" s="69"/>
      <c r="AZ119" s="69"/>
      <c r="BA119" s="69"/>
      <c r="BB119" s="69"/>
      <c r="BC119" s="69"/>
      <c r="BD119" s="69"/>
      <c r="BE119" s="69"/>
      <c r="BF119" s="69"/>
      <c r="BG119" s="69"/>
      <c r="BH119" s="69"/>
      <c r="BI119" s="69"/>
      <c r="BJ119" s="69"/>
      <c r="BK119" s="69"/>
    </row>
    <row r="120" spans="1:63">
      <c r="A120" s="69"/>
      <c r="B120" s="69"/>
      <c r="C120" s="69"/>
      <c r="D120" s="69"/>
      <c r="E120" s="69"/>
      <c r="F120" s="69"/>
      <c r="G120" s="69"/>
      <c r="H120" s="69"/>
      <c r="I120" s="69"/>
      <c r="J120" s="69"/>
      <c r="K120" s="69"/>
      <c r="L120" s="69"/>
      <c r="M120" s="69"/>
      <c r="N120" s="69"/>
      <c r="O120" s="69"/>
      <c r="P120" s="69"/>
      <c r="Q120" s="69"/>
      <c r="R120" s="69"/>
      <c r="S120" s="69"/>
      <c r="T120" s="69"/>
      <c r="U120" s="69"/>
      <c r="V120" s="69"/>
      <c r="W120" s="69"/>
      <c r="X120" s="69"/>
      <c r="Y120" s="69"/>
      <c r="Z120" s="69"/>
      <c r="AA120" s="69"/>
      <c r="AB120" s="69"/>
      <c r="AC120" s="69"/>
      <c r="AD120" s="69"/>
      <c r="AE120" s="69"/>
      <c r="AF120" s="69"/>
      <c r="AG120" s="69"/>
      <c r="AH120" s="69"/>
      <c r="AI120" s="69"/>
      <c r="AJ120" s="69"/>
      <c r="AK120" s="69"/>
      <c r="AL120" s="69"/>
      <c r="AM120" s="69"/>
      <c r="AN120" s="69"/>
      <c r="AO120" s="69"/>
      <c r="AP120" s="69"/>
      <c r="AQ120" s="69"/>
      <c r="AR120" s="69"/>
      <c r="AS120" s="69"/>
      <c r="AT120" s="69"/>
      <c r="AU120" s="69"/>
      <c r="AV120" s="69"/>
      <c r="AW120" s="69"/>
      <c r="AX120" s="69"/>
      <c r="AY120" s="69"/>
      <c r="AZ120" s="69"/>
      <c r="BA120" s="69"/>
      <c r="BB120" s="69"/>
      <c r="BC120" s="69"/>
      <c r="BD120" s="69"/>
      <c r="BE120" s="69"/>
      <c r="BF120" s="69"/>
      <c r="BG120" s="69"/>
      <c r="BH120" s="69"/>
      <c r="BI120" s="69"/>
      <c r="BJ120" s="69"/>
      <c r="BK120" s="69"/>
    </row>
    <row r="121" spans="1:63">
      <c r="A121" s="69"/>
      <c r="B121" s="69"/>
      <c r="C121" s="69"/>
      <c r="D121" s="69"/>
      <c r="E121" s="69"/>
      <c r="F121" s="69"/>
      <c r="G121" s="69"/>
      <c r="H121" s="69"/>
      <c r="I121" s="69"/>
      <c r="J121" s="69"/>
      <c r="K121" s="69"/>
      <c r="L121" s="69"/>
      <c r="M121" s="69"/>
      <c r="N121" s="69"/>
      <c r="O121" s="69"/>
      <c r="P121" s="69"/>
      <c r="Q121" s="69"/>
      <c r="R121" s="69"/>
      <c r="S121" s="69"/>
      <c r="T121" s="69"/>
      <c r="U121" s="69"/>
      <c r="V121" s="69"/>
      <c r="W121" s="69"/>
      <c r="X121" s="69"/>
      <c r="Y121" s="69"/>
      <c r="Z121" s="69"/>
      <c r="AA121" s="69"/>
      <c r="AB121" s="69"/>
      <c r="AC121" s="69"/>
      <c r="AD121" s="69"/>
      <c r="AE121" s="69"/>
      <c r="AF121" s="69"/>
      <c r="AG121" s="69"/>
      <c r="AH121" s="69"/>
      <c r="AI121" s="69"/>
      <c r="AJ121" s="69"/>
      <c r="AK121" s="69"/>
      <c r="AL121" s="69"/>
      <c r="AM121" s="69"/>
      <c r="AN121" s="69"/>
      <c r="AO121" s="69"/>
      <c r="AP121" s="69"/>
      <c r="AQ121" s="69"/>
      <c r="AR121" s="69"/>
      <c r="AS121" s="69"/>
      <c r="AT121" s="69"/>
      <c r="AU121" s="69"/>
      <c r="AV121" s="69"/>
      <c r="AW121" s="69"/>
      <c r="AX121" s="69"/>
      <c r="AY121" s="69"/>
      <c r="AZ121" s="69"/>
      <c r="BA121" s="69"/>
      <c r="BB121" s="69"/>
      <c r="BC121" s="69"/>
      <c r="BD121" s="69"/>
      <c r="BE121" s="69"/>
      <c r="BF121" s="69"/>
      <c r="BG121" s="69"/>
      <c r="BH121" s="69"/>
      <c r="BI121" s="69"/>
      <c r="BJ121" s="69"/>
      <c r="BK121" s="69"/>
    </row>
    <row r="122" spans="1:63">
      <c r="B122" s="69"/>
      <c r="C122" s="69"/>
      <c r="D122" s="69"/>
      <c r="E122" s="69"/>
      <c r="F122" s="69"/>
      <c r="G122" s="69"/>
      <c r="H122" s="69"/>
      <c r="I122" s="69"/>
      <c r="J122" s="69"/>
      <c r="K122" s="69"/>
      <c r="L122" s="69"/>
      <c r="M122" s="69"/>
      <c r="N122" s="69"/>
      <c r="O122" s="69"/>
      <c r="P122" s="69"/>
      <c r="Q122" s="69"/>
      <c r="R122" s="69"/>
      <c r="S122" s="69"/>
      <c r="T122" s="69"/>
      <c r="U122" s="69"/>
      <c r="V122" s="69"/>
      <c r="W122" s="69"/>
      <c r="X122" s="69"/>
      <c r="Y122" s="69"/>
      <c r="Z122" s="69"/>
      <c r="AA122" s="69"/>
      <c r="AB122" s="69"/>
      <c r="AC122" s="69"/>
      <c r="AD122" s="69"/>
      <c r="AE122" s="69"/>
      <c r="AF122" s="69"/>
      <c r="AG122" s="69"/>
      <c r="AH122" s="69"/>
      <c r="AI122" s="69"/>
      <c r="AJ122" s="69"/>
      <c r="AK122" s="69"/>
      <c r="AL122" s="69"/>
      <c r="AM122" s="69"/>
      <c r="AN122" s="69"/>
      <c r="AO122" s="69"/>
      <c r="AP122" s="69"/>
      <c r="AQ122" s="69"/>
      <c r="AR122" s="69"/>
      <c r="AS122" s="69"/>
      <c r="AT122" s="69"/>
      <c r="AU122" s="69"/>
      <c r="AV122" s="69"/>
      <c r="AW122" s="69"/>
      <c r="AX122" s="69"/>
      <c r="AY122" s="69"/>
      <c r="AZ122" s="69"/>
      <c r="BA122" s="69"/>
      <c r="BB122" s="69"/>
      <c r="BC122" s="69"/>
      <c r="BD122" s="69"/>
      <c r="BE122" s="69"/>
      <c r="BF122" s="69"/>
      <c r="BG122" s="69"/>
      <c r="BH122" s="69"/>
      <c r="BI122" s="69"/>
      <c r="BJ122" s="69"/>
      <c r="BK122" s="69"/>
    </row>
    <row r="123" spans="1:63">
      <c r="B123" s="69"/>
      <c r="C123" s="69"/>
      <c r="D123" s="69"/>
      <c r="E123" s="69"/>
      <c r="F123" s="69"/>
      <c r="G123" s="69"/>
      <c r="H123" s="69"/>
      <c r="I123" s="69"/>
      <c r="J123" s="69"/>
      <c r="K123" s="69"/>
      <c r="L123" s="69"/>
      <c r="M123" s="69"/>
      <c r="N123" s="69"/>
      <c r="O123" s="69"/>
      <c r="P123" s="69"/>
      <c r="Q123" s="69"/>
      <c r="R123" s="69"/>
      <c r="S123" s="69"/>
      <c r="T123" s="69"/>
      <c r="U123" s="69"/>
      <c r="V123" s="69"/>
      <c r="W123" s="69"/>
      <c r="X123" s="69"/>
      <c r="Y123" s="69"/>
      <c r="Z123" s="69"/>
      <c r="AA123" s="69"/>
      <c r="AB123" s="69"/>
      <c r="AC123" s="69"/>
      <c r="AD123" s="69"/>
      <c r="AE123" s="69"/>
      <c r="AF123" s="69"/>
      <c r="AG123" s="69"/>
      <c r="AH123" s="69"/>
      <c r="AI123" s="69"/>
      <c r="AJ123" s="69"/>
      <c r="AK123" s="69"/>
      <c r="AL123" s="69"/>
      <c r="AM123" s="69"/>
      <c r="AN123" s="69"/>
      <c r="AO123" s="69"/>
      <c r="AP123" s="69"/>
      <c r="AQ123" s="69"/>
      <c r="AR123" s="69"/>
      <c r="AS123" s="69"/>
      <c r="AT123" s="69"/>
      <c r="AU123" s="69"/>
      <c r="AV123" s="69"/>
      <c r="AW123" s="69"/>
      <c r="AX123" s="69"/>
      <c r="AY123" s="69"/>
      <c r="AZ123" s="69"/>
      <c r="BA123" s="69"/>
      <c r="BB123" s="69"/>
      <c r="BC123" s="69"/>
      <c r="BD123" s="69"/>
      <c r="BE123" s="69"/>
      <c r="BF123" s="69"/>
      <c r="BG123" s="69"/>
      <c r="BH123" s="69"/>
      <c r="BI123" s="69"/>
      <c r="BJ123" s="69"/>
      <c r="BK123" s="69"/>
    </row>
    <row r="124" spans="1:63">
      <c r="B124" s="69"/>
      <c r="C124" s="69"/>
      <c r="D124" s="69"/>
      <c r="E124" s="69"/>
      <c r="F124" s="69"/>
      <c r="G124" s="69"/>
      <c r="H124" s="69"/>
      <c r="I124" s="69"/>
      <c r="J124" s="69"/>
      <c r="K124" s="69"/>
      <c r="L124" s="69"/>
      <c r="M124" s="69"/>
      <c r="N124" s="69"/>
      <c r="O124" s="69"/>
      <c r="P124" s="69"/>
      <c r="Q124" s="69"/>
      <c r="R124" s="69"/>
      <c r="S124" s="69"/>
      <c r="T124" s="69"/>
      <c r="U124" s="69"/>
      <c r="V124" s="69"/>
      <c r="W124" s="69"/>
      <c r="X124" s="69"/>
      <c r="Y124" s="69"/>
      <c r="Z124" s="69"/>
      <c r="AA124" s="69"/>
      <c r="AB124" s="69"/>
      <c r="AC124" s="69"/>
      <c r="AD124" s="69"/>
      <c r="AE124" s="69"/>
      <c r="AF124" s="69"/>
      <c r="AG124" s="69"/>
      <c r="AH124" s="69"/>
      <c r="AI124" s="69"/>
      <c r="AJ124" s="69"/>
      <c r="AK124" s="69"/>
      <c r="AL124" s="69"/>
      <c r="AM124" s="69"/>
      <c r="AN124" s="69"/>
      <c r="AO124" s="69"/>
      <c r="AP124" s="69"/>
      <c r="AQ124" s="69"/>
      <c r="AR124" s="69"/>
      <c r="AS124" s="69"/>
      <c r="AT124" s="69"/>
      <c r="AU124" s="69"/>
      <c r="AV124" s="69"/>
      <c r="AW124" s="69"/>
      <c r="AX124" s="69"/>
      <c r="AY124" s="69"/>
      <c r="AZ124" s="69"/>
      <c r="BA124" s="69"/>
      <c r="BB124" s="69"/>
      <c r="BC124" s="69"/>
      <c r="BD124" s="69"/>
      <c r="BE124" s="69"/>
      <c r="BF124" s="69"/>
      <c r="BG124" s="69"/>
      <c r="BH124" s="69"/>
      <c r="BI124" s="69"/>
      <c r="BJ124" s="69"/>
      <c r="BK124" s="69"/>
    </row>
    <row r="125" spans="1:63">
      <c r="B125" s="69"/>
      <c r="C125" s="69"/>
      <c r="D125" s="69"/>
      <c r="E125" s="69"/>
      <c r="F125" s="69"/>
      <c r="G125" s="69"/>
      <c r="H125" s="69"/>
      <c r="I125" s="69"/>
      <c r="J125" s="69"/>
      <c r="K125" s="69"/>
      <c r="L125" s="69"/>
      <c r="M125" s="69"/>
      <c r="N125" s="69"/>
      <c r="O125" s="69"/>
      <c r="P125" s="69"/>
      <c r="Q125" s="69"/>
      <c r="R125" s="69"/>
      <c r="S125" s="69"/>
      <c r="T125" s="69"/>
      <c r="U125" s="69"/>
      <c r="V125" s="69"/>
      <c r="W125" s="69"/>
      <c r="X125" s="69"/>
      <c r="Y125" s="69"/>
      <c r="Z125" s="69"/>
      <c r="AA125" s="69"/>
      <c r="AB125" s="69"/>
      <c r="AC125" s="69"/>
      <c r="AD125" s="69"/>
      <c r="AE125" s="69"/>
      <c r="AF125" s="69"/>
      <c r="AG125" s="69"/>
      <c r="AH125" s="69"/>
      <c r="AI125" s="69"/>
      <c r="AJ125" s="69"/>
      <c r="AK125" s="69"/>
      <c r="AL125" s="69"/>
      <c r="AM125" s="69"/>
      <c r="AN125" s="69"/>
      <c r="AO125" s="69"/>
      <c r="AP125" s="69"/>
      <c r="AQ125" s="69"/>
      <c r="AR125" s="69"/>
      <c r="AS125" s="69"/>
      <c r="AT125" s="69"/>
      <c r="AU125" s="69"/>
      <c r="AV125" s="69"/>
      <c r="AW125" s="69"/>
      <c r="AX125" s="69"/>
      <c r="AY125" s="69"/>
      <c r="AZ125" s="69"/>
      <c r="BA125" s="69"/>
      <c r="BB125" s="69"/>
      <c r="BC125" s="69"/>
      <c r="BD125" s="69"/>
      <c r="BE125" s="69"/>
      <c r="BF125" s="69"/>
      <c r="BG125" s="69"/>
      <c r="BH125" s="69"/>
      <c r="BI125" s="69"/>
      <c r="BJ125" s="69"/>
      <c r="BK125" s="69"/>
    </row>
    <row r="126" spans="1:63">
      <c r="B126" s="69"/>
      <c r="C126" s="69"/>
      <c r="D126" s="69"/>
      <c r="E126" s="69"/>
      <c r="F126" s="69"/>
      <c r="G126" s="69"/>
      <c r="H126" s="69"/>
      <c r="I126" s="69"/>
      <c r="J126" s="69"/>
      <c r="K126" s="69"/>
      <c r="L126" s="69"/>
      <c r="M126" s="69"/>
      <c r="N126" s="69"/>
      <c r="O126" s="69"/>
      <c r="P126" s="69"/>
      <c r="Q126" s="69"/>
      <c r="R126" s="69"/>
      <c r="S126" s="69"/>
      <c r="T126" s="69"/>
      <c r="U126" s="69"/>
      <c r="V126" s="69"/>
      <c r="W126" s="69"/>
      <c r="X126" s="69"/>
      <c r="Y126" s="69"/>
      <c r="Z126" s="69"/>
      <c r="AA126" s="69"/>
      <c r="AB126" s="69"/>
      <c r="AC126" s="69"/>
      <c r="AD126" s="69"/>
      <c r="AE126" s="69"/>
      <c r="AF126" s="69"/>
      <c r="AG126" s="69"/>
      <c r="AH126" s="69"/>
      <c r="AI126" s="69"/>
      <c r="AJ126" s="69"/>
      <c r="AK126" s="69"/>
      <c r="AL126" s="69"/>
      <c r="AM126" s="69"/>
      <c r="AN126" s="69"/>
      <c r="AO126" s="69"/>
      <c r="AP126" s="69"/>
      <c r="AQ126" s="69"/>
      <c r="AR126" s="69"/>
      <c r="AS126" s="69"/>
      <c r="AT126" s="69"/>
      <c r="AU126" s="69"/>
      <c r="AV126" s="69"/>
      <c r="AW126" s="69"/>
      <c r="AX126" s="69"/>
      <c r="AY126" s="69"/>
      <c r="AZ126" s="69"/>
      <c r="BA126" s="69"/>
      <c r="BB126" s="69"/>
      <c r="BC126" s="69"/>
      <c r="BD126" s="69"/>
      <c r="BE126" s="69"/>
      <c r="BF126" s="69"/>
      <c r="BG126" s="69"/>
      <c r="BH126" s="69"/>
      <c r="BI126" s="69"/>
      <c r="BJ126" s="69"/>
      <c r="BK126" s="69"/>
    </row>
    <row r="127" spans="1:63">
      <c r="B127" s="69"/>
      <c r="C127" s="69"/>
      <c r="D127" s="69"/>
      <c r="E127" s="69"/>
      <c r="F127" s="69"/>
      <c r="G127" s="69"/>
      <c r="H127" s="69"/>
      <c r="I127" s="69"/>
      <c r="J127" s="69"/>
      <c r="K127" s="69"/>
      <c r="L127" s="69"/>
      <c r="M127" s="69"/>
      <c r="N127" s="69"/>
      <c r="O127" s="69"/>
      <c r="P127" s="69"/>
      <c r="Q127" s="69"/>
      <c r="R127" s="69"/>
      <c r="S127" s="69"/>
      <c r="T127" s="69"/>
      <c r="U127" s="69"/>
      <c r="V127" s="69"/>
      <c r="W127" s="69"/>
      <c r="X127" s="69"/>
      <c r="Y127" s="69"/>
      <c r="Z127" s="69"/>
      <c r="AA127" s="69"/>
      <c r="AB127" s="69"/>
      <c r="AC127" s="69"/>
      <c r="AD127" s="69"/>
      <c r="AE127" s="69"/>
      <c r="AF127" s="69"/>
      <c r="AG127" s="69"/>
      <c r="AH127" s="69"/>
      <c r="AI127" s="69"/>
      <c r="AJ127" s="69"/>
      <c r="AK127" s="69"/>
      <c r="AL127" s="69"/>
      <c r="AM127" s="69"/>
      <c r="AN127" s="69"/>
      <c r="AO127" s="69"/>
      <c r="AP127" s="69"/>
      <c r="AQ127" s="69"/>
      <c r="AR127" s="69"/>
      <c r="AS127" s="69"/>
      <c r="AT127" s="69"/>
      <c r="AU127" s="69"/>
      <c r="AV127" s="69"/>
      <c r="AW127" s="69"/>
      <c r="AX127" s="69"/>
      <c r="AY127" s="69"/>
      <c r="AZ127" s="69"/>
      <c r="BA127" s="69"/>
      <c r="BB127" s="69"/>
      <c r="BC127" s="69"/>
      <c r="BD127" s="69"/>
      <c r="BE127" s="69"/>
      <c r="BF127" s="69"/>
      <c r="BG127" s="69"/>
      <c r="BH127" s="69"/>
      <c r="BI127" s="69"/>
      <c r="BJ127" s="69"/>
      <c r="BK127" s="69"/>
    </row>
    <row r="128" spans="1:63">
      <c r="B128" s="69"/>
      <c r="C128" s="69"/>
      <c r="D128" s="69"/>
      <c r="E128" s="69"/>
      <c r="F128" s="69"/>
      <c r="G128" s="69"/>
      <c r="H128" s="69"/>
      <c r="I128" s="69"/>
      <c r="J128" s="69"/>
      <c r="K128" s="69"/>
      <c r="L128" s="69"/>
      <c r="M128" s="69"/>
      <c r="N128" s="69"/>
      <c r="O128" s="69"/>
      <c r="P128" s="69"/>
      <c r="Q128" s="69"/>
      <c r="R128" s="69"/>
      <c r="S128" s="69"/>
      <c r="T128" s="69"/>
      <c r="U128" s="69"/>
      <c r="V128" s="69"/>
      <c r="W128" s="69"/>
      <c r="X128" s="69"/>
      <c r="Y128" s="69"/>
      <c r="Z128" s="69"/>
      <c r="AA128" s="69"/>
      <c r="AB128" s="69"/>
      <c r="AC128" s="69"/>
      <c r="AD128" s="69"/>
      <c r="AE128" s="69"/>
      <c r="AF128" s="69"/>
      <c r="AG128" s="69"/>
      <c r="AH128" s="69"/>
      <c r="AI128" s="69"/>
      <c r="AJ128" s="69"/>
      <c r="AK128" s="69"/>
      <c r="AL128" s="69"/>
      <c r="AM128" s="69"/>
      <c r="AN128" s="69"/>
      <c r="AO128" s="69"/>
      <c r="AP128" s="69"/>
      <c r="AQ128" s="69"/>
      <c r="AR128" s="69"/>
      <c r="AS128" s="69"/>
      <c r="AT128" s="69"/>
      <c r="AU128" s="69"/>
      <c r="AV128" s="69"/>
      <c r="AW128" s="69"/>
      <c r="AX128" s="69"/>
      <c r="AY128" s="69"/>
      <c r="AZ128" s="69"/>
      <c r="BA128" s="69"/>
      <c r="BB128" s="69"/>
      <c r="BC128" s="69"/>
      <c r="BD128" s="69"/>
      <c r="BE128" s="69"/>
      <c r="BF128" s="69"/>
      <c r="BG128" s="69"/>
      <c r="BH128" s="69"/>
      <c r="BI128" s="69"/>
      <c r="BJ128" s="69"/>
      <c r="BK128" s="69"/>
    </row>
    <row r="129" spans="2:63">
      <c r="B129" s="69"/>
      <c r="C129" s="69"/>
      <c r="D129" s="69"/>
      <c r="E129" s="69"/>
      <c r="F129" s="69"/>
      <c r="G129" s="69"/>
      <c r="H129" s="69"/>
      <c r="I129" s="69"/>
      <c r="J129" s="69"/>
      <c r="K129" s="69"/>
      <c r="L129" s="69"/>
      <c r="M129" s="69"/>
      <c r="N129" s="69"/>
      <c r="O129" s="69"/>
      <c r="P129" s="69"/>
      <c r="Q129" s="69"/>
      <c r="R129" s="69"/>
      <c r="S129" s="69"/>
      <c r="T129" s="69"/>
      <c r="U129" s="69"/>
      <c r="V129" s="69"/>
      <c r="W129" s="69"/>
      <c r="X129" s="69"/>
      <c r="Y129" s="69"/>
      <c r="Z129" s="69"/>
      <c r="AA129" s="69"/>
      <c r="AB129" s="69"/>
      <c r="AC129" s="69"/>
      <c r="AD129" s="69"/>
      <c r="AE129" s="69"/>
      <c r="AF129" s="69"/>
      <c r="AG129" s="69"/>
      <c r="AH129" s="69"/>
      <c r="AI129" s="69"/>
      <c r="AJ129" s="69"/>
      <c r="AK129" s="69"/>
      <c r="AL129" s="69"/>
      <c r="AM129" s="69"/>
      <c r="AN129" s="69"/>
      <c r="AO129" s="69"/>
      <c r="AP129" s="69"/>
      <c r="AQ129" s="69"/>
      <c r="AR129" s="69"/>
      <c r="AS129" s="69"/>
      <c r="AT129" s="69"/>
      <c r="AU129" s="69"/>
      <c r="AV129" s="69"/>
      <c r="AW129" s="69"/>
      <c r="AX129" s="69"/>
      <c r="AY129" s="69"/>
      <c r="AZ129" s="69"/>
      <c r="BA129" s="69"/>
      <c r="BB129" s="69"/>
      <c r="BC129" s="69"/>
      <c r="BD129" s="69"/>
      <c r="BE129" s="69"/>
      <c r="BF129" s="69"/>
      <c r="BG129" s="69"/>
      <c r="BH129" s="69"/>
      <c r="BI129" s="69"/>
      <c r="BJ129" s="69"/>
      <c r="BK129" s="69"/>
    </row>
    <row r="130" spans="2:63">
      <c r="B130" s="69"/>
      <c r="C130" s="69"/>
      <c r="D130" s="69"/>
      <c r="E130" s="69"/>
      <c r="F130" s="69"/>
      <c r="G130" s="69"/>
      <c r="H130" s="69"/>
      <c r="I130" s="69"/>
      <c r="J130" s="69"/>
      <c r="K130" s="69"/>
      <c r="L130" s="69"/>
      <c r="M130" s="69"/>
      <c r="N130" s="69"/>
      <c r="O130" s="69"/>
      <c r="P130" s="69"/>
      <c r="Q130" s="69"/>
      <c r="R130" s="69"/>
      <c r="S130" s="69"/>
      <c r="T130" s="69"/>
      <c r="U130" s="69"/>
      <c r="V130" s="69"/>
      <c r="W130" s="69"/>
      <c r="X130" s="69"/>
      <c r="Y130" s="69"/>
      <c r="Z130" s="69"/>
      <c r="AA130" s="69"/>
      <c r="AB130" s="69"/>
      <c r="AC130" s="69"/>
      <c r="AD130" s="69"/>
      <c r="AE130" s="69"/>
      <c r="AF130" s="69"/>
      <c r="AG130" s="69"/>
      <c r="AH130" s="69"/>
      <c r="AI130" s="69"/>
      <c r="AJ130" s="69"/>
      <c r="AK130" s="69"/>
      <c r="AL130" s="69"/>
      <c r="AM130" s="69"/>
      <c r="AN130" s="69"/>
      <c r="AO130" s="69"/>
      <c r="AP130" s="69"/>
      <c r="AQ130" s="69"/>
      <c r="AR130" s="69"/>
      <c r="AS130" s="69"/>
      <c r="AT130" s="69"/>
      <c r="AU130" s="69"/>
      <c r="AV130" s="69"/>
      <c r="AW130" s="69"/>
      <c r="AX130" s="69"/>
      <c r="AY130" s="69"/>
      <c r="AZ130" s="69"/>
      <c r="BA130" s="69"/>
      <c r="BB130" s="69"/>
      <c r="BC130" s="69"/>
      <c r="BD130" s="69"/>
      <c r="BE130" s="69"/>
      <c r="BF130" s="69"/>
      <c r="BG130" s="69"/>
      <c r="BH130" s="69"/>
      <c r="BI130" s="69"/>
      <c r="BJ130" s="69"/>
      <c r="BK130" s="69"/>
    </row>
    <row r="131" spans="2:63">
      <c r="B131" s="69"/>
      <c r="C131" s="69"/>
      <c r="D131" s="69"/>
      <c r="E131" s="69"/>
      <c r="F131" s="69"/>
      <c r="G131" s="69"/>
      <c r="H131" s="69"/>
      <c r="I131" s="69"/>
      <c r="J131" s="69"/>
      <c r="K131" s="69"/>
      <c r="L131" s="69"/>
      <c r="M131" s="69"/>
      <c r="N131" s="69"/>
      <c r="O131" s="69"/>
      <c r="P131" s="69"/>
      <c r="Q131" s="69"/>
      <c r="R131" s="69"/>
      <c r="S131" s="69"/>
      <c r="T131" s="69"/>
      <c r="U131" s="69"/>
      <c r="V131" s="69"/>
      <c r="W131" s="69"/>
      <c r="X131" s="69"/>
      <c r="Y131" s="69"/>
      <c r="Z131" s="69"/>
      <c r="AA131" s="69"/>
      <c r="AB131" s="69"/>
      <c r="AC131" s="69"/>
      <c r="AD131" s="69"/>
      <c r="AE131" s="69"/>
      <c r="AF131" s="69"/>
      <c r="AG131" s="69"/>
      <c r="AH131" s="69"/>
      <c r="AI131" s="69"/>
      <c r="AJ131" s="69"/>
      <c r="AK131" s="69"/>
      <c r="AL131" s="69"/>
      <c r="AM131" s="69"/>
      <c r="AN131" s="69"/>
      <c r="AO131" s="69"/>
      <c r="AP131" s="69"/>
      <c r="AQ131" s="69"/>
      <c r="AR131" s="69"/>
      <c r="AS131" s="69"/>
      <c r="AT131" s="69"/>
      <c r="AU131" s="69"/>
      <c r="AV131" s="69"/>
      <c r="AW131" s="69"/>
      <c r="AX131" s="69"/>
      <c r="AY131" s="69"/>
      <c r="AZ131" s="69"/>
      <c r="BA131" s="69"/>
      <c r="BB131" s="69"/>
      <c r="BC131" s="69"/>
      <c r="BD131" s="69"/>
      <c r="BE131" s="69"/>
      <c r="BF131" s="69"/>
      <c r="BG131" s="69"/>
      <c r="BH131" s="69"/>
      <c r="BI131" s="69"/>
      <c r="BJ131" s="69"/>
      <c r="BK131" s="69"/>
    </row>
    <row r="132" spans="2:63">
      <c r="B132" s="69"/>
      <c r="C132" s="69"/>
      <c r="D132" s="69"/>
      <c r="E132" s="69"/>
      <c r="F132" s="69"/>
      <c r="G132" s="69"/>
      <c r="H132" s="69"/>
      <c r="I132" s="69"/>
      <c r="J132" s="69"/>
      <c r="K132" s="69"/>
      <c r="L132" s="69"/>
      <c r="M132" s="69"/>
      <c r="N132" s="69"/>
      <c r="O132" s="69"/>
      <c r="P132" s="69"/>
      <c r="Q132" s="69"/>
      <c r="R132" s="69"/>
      <c r="S132" s="69"/>
      <c r="T132" s="69"/>
      <c r="U132" s="69"/>
      <c r="V132" s="69"/>
      <c r="W132" s="69"/>
      <c r="X132" s="69"/>
      <c r="Y132" s="69"/>
      <c r="Z132" s="69"/>
      <c r="AA132" s="69"/>
      <c r="AB132" s="69"/>
      <c r="AC132" s="69"/>
      <c r="AD132" s="69"/>
      <c r="AE132" s="69"/>
      <c r="AF132" s="69"/>
      <c r="AG132" s="69"/>
      <c r="AH132" s="69"/>
      <c r="AI132" s="69"/>
      <c r="AJ132" s="69"/>
      <c r="AK132" s="69"/>
      <c r="AL132" s="69"/>
      <c r="AM132" s="69"/>
      <c r="AN132" s="69"/>
      <c r="AO132" s="69"/>
      <c r="AP132" s="69"/>
      <c r="AQ132" s="69"/>
      <c r="AR132" s="69"/>
      <c r="AS132" s="69"/>
      <c r="AT132" s="69"/>
      <c r="AU132" s="69"/>
      <c r="AV132" s="69"/>
      <c r="AW132" s="69"/>
      <c r="AX132" s="69"/>
      <c r="AY132" s="69"/>
      <c r="AZ132" s="69"/>
      <c r="BA132" s="69"/>
      <c r="BB132" s="69"/>
      <c r="BC132" s="69"/>
      <c r="BD132" s="69"/>
      <c r="BE132" s="69"/>
      <c r="BF132" s="69"/>
      <c r="BG132" s="69"/>
      <c r="BH132" s="69"/>
      <c r="BI132" s="69"/>
      <c r="BJ132" s="69"/>
      <c r="BK132" s="69"/>
    </row>
    <row r="133" spans="2:63">
      <c r="B133" s="69"/>
      <c r="C133" s="69"/>
      <c r="D133" s="69"/>
      <c r="E133" s="69"/>
      <c r="F133" s="69"/>
      <c r="G133" s="69"/>
      <c r="H133" s="69"/>
      <c r="I133" s="69"/>
      <c r="J133" s="69"/>
      <c r="K133" s="69"/>
      <c r="L133" s="69"/>
      <c r="M133" s="69"/>
      <c r="N133" s="69"/>
      <c r="O133" s="69"/>
      <c r="P133" s="69"/>
      <c r="Q133" s="69"/>
      <c r="R133" s="69"/>
      <c r="S133" s="69"/>
      <c r="T133" s="69"/>
      <c r="U133" s="69"/>
      <c r="V133" s="69"/>
      <c r="W133" s="69"/>
      <c r="X133" s="69"/>
      <c r="Y133" s="69"/>
      <c r="Z133" s="69"/>
      <c r="AA133" s="69"/>
      <c r="AB133" s="69"/>
      <c r="AC133" s="69"/>
      <c r="AD133" s="69"/>
      <c r="AE133" s="69"/>
      <c r="AF133" s="69"/>
      <c r="AG133" s="69"/>
      <c r="AH133" s="69"/>
      <c r="AI133" s="69"/>
      <c r="AJ133" s="69"/>
      <c r="AK133" s="69"/>
      <c r="AL133" s="69"/>
      <c r="AM133" s="69"/>
      <c r="AN133" s="69"/>
      <c r="AO133" s="69"/>
      <c r="AP133" s="69"/>
      <c r="AQ133" s="69"/>
      <c r="AR133" s="69"/>
      <c r="AS133" s="69"/>
      <c r="AT133" s="69"/>
      <c r="AU133" s="69"/>
      <c r="AV133" s="69"/>
      <c r="AW133" s="69"/>
      <c r="AX133" s="69"/>
      <c r="AY133" s="69"/>
      <c r="AZ133" s="69"/>
      <c r="BA133" s="69"/>
      <c r="BB133" s="69"/>
      <c r="BC133" s="69"/>
      <c r="BD133" s="69"/>
      <c r="BE133" s="69"/>
      <c r="BF133" s="69"/>
      <c r="BG133" s="69"/>
      <c r="BH133" s="69"/>
      <c r="BI133" s="69"/>
      <c r="BJ133" s="69"/>
      <c r="BK133" s="69"/>
    </row>
    <row r="134" spans="2:63">
      <c r="B134" s="69"/>
      <c r="C134" s="69"/>
      <c r="D134" s="69"/>
      <c r="E134" s="69"/>
      <c r="F134" s="69"/>
      <c r="G134" s="69"/>
      <c r="H134" s="69"/>
      <c r="I134" s="69"/>
      <c r="J134" s="69"/>
      <c r="K134" s="69"/>
      <c r="L134" s="69"/>
      <c r="M134" s="69"/>
      <c r="N134" s="69"/>
      <c r="O134" s="69"/>
      <c r="P134" s="69"/>
      <c r="Q134" s="69"/>
      <c r="R134" s="69"/>
      <c r="S134" s="69"/>
      <c r="T134" s="69"/>
      <c r="U134" s="69"/>
      <c r="V134" s="69"/>
      <c r="W134" s="69"/>
      <c r="X134" s="69"/>
      <c r="Y134" s="69"/>
      <c r="Z134" s="69"/>
      <c r="AA134" s="69"/>
      <c r="AB134" s="69"/>
      <c r="AC134" s="69"/>
      <c r="AD134" s="69"/>
      <c r="AE134" s="69"/>
      <c r="AF134" s="69"/>
      <c r="AG134" s="69"/>
      <c r="AH134" s="69"/>
      <c r="AI134" s="69"/>
      <c r="AJ134" s="69"/>
      <c r="AK134" s="69"/>
      <c r="AL134" s="69"/>
      <c r="AM134" s="69"/>
      <c r="AN134" s="69"/>
      <c r="AO134" s="69"/>
      <c r="AP134" s="69"/>
      <c r="AQ134" s="69"/>
      <c r="AR134" s="69"/>
      <c r="AS134" s="69"/>
      <c r="AT134" s="69"/>
      <c r="AU134" s="69"/>
      <c r="AV134" s="69"/>
      <c r="AW134" s="69"/>
      <c r="AX134" s="69"/>
      <c r="AY134" s="69"/>
      <c r="AZ134" s="69"/>
      <c r="BA134" s="69"/>
      <c r="BB134" s="69"/>
      <c r="BC134" s="69"/>
      <c r="BD134" s="69"/>
      <c r="BE134" s="69"/>
      <c r="BF134" s="69"/>
      <c r="BG134" s="69"/>
      <c r="BH134" s="69"/>
      <c r="BI134" s="69"/>
      <c r="BJ134" s="69"/>
      <c r="BK134" s="69"/>
    </row>
    <row r="135" spans="2:63">
      <c r="B135" s="69"/>
      <c r="C135" s="69"/>
      <c r="D135" s="69"/>
      <c r="E135" s="69"/>
      <c r="F135" s="69"/>
      <c r="G135" s="69"/>
      <c r="H135" s="69"/>
      <c r="I135" s="69"/>
      <c r="J135" s="69"/>
      <c r="K135" s="69"/>
      <c r="L135" s="69"/>
      <c r="M135" s="69"/>
      <c r="N135" s="69"/>
      <c r="O135" s="69"/>
      <c r="P135" s="69"/>
      <c r="Q135" s="69"/>
      <c r="R135" s="69"/>
      <c r="S135" s="69"/>
      <c r="T135" s="69"/>
      <c r="U135" s="69"/>
      <c r="V135" s="69"/>
      <c r="W135" s="69"/>
      <c r="X135" s="69"/>
      <c r="Y135" s="69"/>
      <c r="Z135" s="69"/>
      <c r="AA135" s="69"/>
      <c r="AB135" s="69"/>
      <c r="AC135" s="69"/>
      <c r="AD135" s="69"/>
      <c r="AE135" s="69"/>
      <c r="AF135" s="69"/>
      <c r="AG135" s="69"/>
      <c r="AH135" s="69"/>
      <c r="AI135" s="69"/>
      <c r="AJ135" s="69"/>
      <c r="AK135" s="69"/>
      <c r="AL135" s="69"/>
      <c r="AM135" s="69"/>
      <c r="AN135" s="69"/>
      <c r="AO135" s="69"/>
      <c r="AP135" s="69"/>
      <c r="AQ135" s="69"/>
      <c r="AR135" s="69"/>
      <c r="AS135" s="69"/>
      <c r="AT135" s="69"/>
      <c r="AU135" s="69"/>
      <c r="AV135" s="69"/>
      <c r="AW135" s="69"/>
      <c r="AX135" s="69"/>
      <c r="AY135" s="69"/>
      <c r="AZ135" s="69"/>
      <c r="BA135" s="69"/>
      <c r="BB135" s="69"/>
      <c r="BC135" s="69"/>
      <c r="BD135" s="69"/>
      <c r="BE135" s="69"/>
      <c r="BF135" s="69"/>
      <c r="BG135" s="69"/>
      <c r="BH135" s="69"/>
      <c r="BI135" s="69"/>
      <c r="BJ135" s="69"/>
      <c r="BK135" s="69"/>
    </row>
    <row r="136" spans="2:63">
      <c r="B136" s="69"/>
      <c r="C136" s="69"/>
      <c r="D136" s="69"/>
      <c r="E136" s="69"/>
      <c r="F136" s="69"/>
      <c r="G136" s="69"/>
      <c r="H136" s="69"/>
      <c r="I136" s="69"/>
      <c r="J136" s="69"/>
      <c r="K136" s="69"/>
      <c r="L136" s="69"/>
      <c r="M136" s="69"/>
      <c r="N136" s="69"/>
      <c r="O136" s="69"/>
      <c r="P136" s="69"/>
      <c r="Q136" s="69"/>
      <c r="R136" s="69"/>
      <c r="S136" s="69"/>
      <c r="T136" s="69"/>
      <c r="U136" s="69"/>
      <c r="V136" s="69"/>
      <c r="W136" s="69"/>
      <c r="X136" s="69"/>
      <c r="Y136" s="69"/>
      <c r="Z136" s="69"/>
      <c r="AA136" s="69"/>
      <c r="AB136" s="69"/>
      <c r="AC136" s="69"/>
      <c r="AD136" s="69"/>
      <c r="AE136" s="69"/>
      <c r="AF136" s="69"/>
      <c r="AG136" s="69"/>
      <c r="AH136" s="69"/>
      <c r="AI136" s="69"/>
      <c r="AJ136" s="69"/>
      <c r="AK136" s="69"/>
      <c r="AL136" s="69"/>
      <c r="AM136" s="69"/>
      <c r="AN136" s="69"/>
      <c r="AO136" s="69"/>
      <c r="AP136" s="69"/>
      <c r="AQ136" s="69"/>
      <c r="AR136" s="69"/>
      <c r="AS136" s="69"/>
      <c r="AT136" s="69"/>
      <c r="AU136" s="69"/>
      <c r="AV136" s="69"/>
      <c r="AW136" s="69"/>
      <c r="AX136" s="69"/>
      <c r="AY136" s="69"/>
      <c r="AZ136" s="69"/>
      <c r="BA136" s="69"/>
      <c r="BB136" s="69"/>
      <c r="BC136" s="69"/>
      <c r="BD136" s="69"/>
      <c r="BE136" s="69"/>
      <c r="BF136" s="69"/>
      <c r="BG136" s="69"/>
      <c r="BH136" s="69"/>
      <c r="BI136" s="69"/>
      <c r="BJ136" s="69"/>
      <c r="BK136" s="69"/>
    </row>
    <row r="137" spans="2:63">
      <c r="B137" s="69"/>
      <c r="C137" s="69"/>
      <c r="D137" s="69"/>
      <c r="E137" s="69"/>
      <c r="F137" s="69"/>
      <c r="G137" s="69"/>
      <c r="H137" s="69"/>
      <c r="I137" s="69"/>
    </row>
    <row r="138" spans="2:63">
      <c r="B138" s="69"/>
      <c r="C138" s="69"/>
      <c r="D138" s="69"/>
      <c r="E138" s="69"/>
      <c r="F138" s="69"/>
      <c r="G138" s="69"/>
      <c r="H138" s="69"/>
      <c r="I138" s="69"/>
    </row>
    <row r="139" spans="2:63">
      <c r="B139" s="69"/>
      <c r="C139" s="69"/>
      <c r="D139" s="69"/>
      <c r="E139" s="69"/>
      <c r="F139" s="69"/>
      <c r="G139" s="69"/>
      <c r="H139" s="69"/>
      <c r="I139" s="69"/>
    </row>
    <row r="140" spans="2:63">
      <c r="B140" s="69"/>
      <c r="C140" s="69"/>
      <c r="D140" s="69"/>
      <c r="E140" s="69"/>
      <c r="F140" s="69"/>
      <c r="G140" s="69"/>
      <c r="H140" s="69"/>
      <c r="I140" s="69"/>
    </row>
  </sheetData>
  <sheetProtection algorithmName="SHA-512" hashValue="kpXlidzmWxbP3brn8k4eIEWxhYHkoNV8mMuhH1lPT/xypiCOesm15jiCfvbsOoPDCD8/umcOeC7isQqNzzQXVQ==" saltValue="e8t6+j8RQ+iPDyNDapgnxw==" spinCount="100000" sheet="1" objects="1" scenarios="1"/>
  <mergeCells count="317">
    <mergeCell ref="B2:I4"/>
    <mergeCell ref="P42:Q43"/>
    <mergeCell ref="R42:S43"/>
    <mergeCell ref="T42:U43"/>
    <mergeCell ref="P44:Q45"/>
    <mergeCell ref="R44:S45"/>
    <mergeCell ref="T44:U45"/>
    <mergeCell ref="P38:Q39"/>
    <mergeCell ref="R38:S39"/>
    <mergeCell ref="T38:U39"/>
    <mergeCell ref="P40:Q41"/>
    <mergeCell ref="R40:S41"/>
    <mergeCell ref="T40:U41"/>
    <mergeCell ref="J42:K43"/>
    <mergeCell ref="L42:M43"/>
    <mergeCell ref="N42:O43"/>
    <mergeCell ref="J44:K45"/>
    <mergeCell ref="L44:M45"/>
    <mergeCell ref="N44:O45"/>
    <mergeCell ref="J38:K39"/>
    <mergeCell ref="L38:M39"/>
    <mergeCell ref="N38:O39"/>
    <mergeCell ref="J40:K41"/>
    <mergeCell ref="L40:M41"/>
    <mergeCell ref="N40:O41"/>
    <mergeCell ref="J34:K35"/>
    <mergeCell ref="L34:M35"/>
    <mergeCell ref="N34:O35"/>
    <mergeCell ref="J36:K37"/>
    <mergeCell ref="L36:M37"/>
    <mergeCell ref="N36:O37"/>
    <mergeCell ref="J30:K31"/>
    <mergeCell ref="L30:M31"/>
    <mergeCell ref="N30:O31"/>
    <mergeCell ref="J32:K33"/>
    <mergeCell ref="L32:M33"/>
    <mergeCell ref="N32:O33"/>
    <mergeCell ref="V42:W43"/>
    <mergeCell ref="X42:Y43"/>
    <mergeCell ref="Z42:AA43"/>
    <mergeCell ref="V44:W45"/>
    <mergeCell ref="X44:Y45"/>
    <mergeCell ref="Z44:AA45"/>
    <mergeCell ref="V38:W39"/>
    <mergeCell ref="X38:Y39"/>
    <mergeCell ref="Z38:AA39"/>
    <mergeCell ref="V40:W41"/>
    <mergeCell ref="X40:Y41"/>
    <mergeCell ref="Z40:AA41"/>
    <mergeCell ref="P34:Q35"/>
    <mergeCell ref="R34:S35"/>
    <mergeCell ref="T34:U35"/>
    <mergeCell ref="P36:Q37"/>
    <mergeCell ref="R36:S37"/>
    <mergeCell ref="T36:U37"/>
    <mergeCell ref="P30:Q31"/>
    <mergeCell ref="R30:S31"/>
    <mergeCell ref="T30:U31"/>
    <mergeCell ref="P32:Q33"/>
    <mergeCell ref="R32:S33"/>
    <mergeCell ref="T32:U33"/>
    <mergeCell ref="V34:W35"/>
    <mergeCell ref="X34:Y35"/>
    <mergeCell ref="Z34:AA35"/>
    <mergeCell ref="V36:W37"/>
    <mergeCell ref="X36:Y37"/>
    <mergeCell ref="Z36:AA37"/>
    <mergeCell ref="V30:W31"/>
    <mergeCell ref="X30:Y31"/>
    <mergeCell ref="Z30:AA31"/>
    <mergeCell ref="V32:W33"/>
    <mergeCell ref="X32:Y33"/>
    <mergeCell ref="Z32:AA33"/>
    <mergeCell ref="V26:W27"/>
    <mergeCell ref="X26:Y27"/>
    <mergeCell ref="Z26:AA27"/>
    <mergeCell ref="V28:W29"/>
    <mergeCell ref="X28:Y29"/>
    <mergeCell ref="Z28:AA29"/>
    <mergeCell ref="V22:W23"/>
    <mergeCell ref="X22:Y23"/>
    <mergeCell ref="Z22:AA23"/>
    <mergeCell ref="V24:W25"/>
    <mergeCell ref="X24:Y25"/>
    <mergeCell ref="Z24:AA25"/>
    <mergeCell ref="P26:Q27"/>
    <mergeCell ref="R26:S27"/>
    <mergeCell ref="T26:U27"/>
    <mergeCell ref="P28:Q29"/>
    <mergeCell ref="R28:S29"/>
    <mergeCell ref="T28:U29"/>
    <mergeCell ref="P22:Q23"/>
    <mergeCell ref="R22:S23"/>
    <mergeCell ref="T22:U23"/>
    <mergeCell ref="P24:Q25"/>
    <mergeCell ref="R24:S25"/>
    <mergeCell ref="T24:U25"/>
    <mergeCell ref="J26:K27"/>
    <mergeCell ref="L26:M27"/>
    <mergeCell ref="N26:O27"/>
    <mergeCell ref="J28:K29"/>
    <mergeCell ref="L28:M29"/>
    <mergeCell ref="N28:O29"/>
    <mergeCell ref="J22:K23"/>
    <mergeCell ref="L22:M23"/>
    <mergeCell ref="N22:O23"/>
    <mergeCell ref="J24:K25"/>
    <mergeCell ref="L24:M25"/>
    <mergeCell ref="N24:O25"/>
    <mergeCell ref="P18:Q19"/>
    <mergeCell ref="R18:S19"/>
    <mergeCell ref="T18:U19"/>
    <mergeCell ref="P20:Q21"/>
    <mergeCell ref="R20:S21"/>
    <mergeCell ref="T20:U21"/>
    <mergeCell ref="P14:Q15"/>
    <mergeCell ref="R14:S15"/>
    <mergeCell ref="T14:U15"/>
    <mergeCell ref="P16:Q17"/>
    <mergeCell ref="R16:S17"/>
    <mergeCell ref="T16:U17"/>
    <mergeCell ref="J18:K19"/>
    <mergeCell ref="L18:M19"/>
    <mergeCell ref="N18:O19"/>
    <mergeCell ref="J20:K21"/>
    <mergeCell ref="L20:M21"/>
    <mergeCell ref="N20:O21"/>
    <mergeCell ref="J14:K15"/>
    <mergeCell ref="L14:M15"/>
    <mergeCell ref="N14:O15"/>
    <mergeCell ref="J16:K17"/>
    <mergeCell ref="L16:M17"/>
    <mergeCell ref="N16:O17"/>
    <mergeCell ref="AH42:AI43"/>
    <mergeCell ref="AJ42:AK43"/>
    <mergeCell ref="AL42:AM43"/>
    <mergeCell ref="AH44:AI45"/>
    <mergeCell ref="AJ44:AK45"/>
    <mergeCell ref="AL44:AM45"/>
    <mergeCell ref="AH38:AI39"/>
    <mergeCell ref="AJ38:AK39"/>
    <mergeCell ref="AL38:AM39"/>
    <mergeCell ref="AH40:AI41"/>
    <mergeCell ref="AJ40:AK41"/>
    <mergeCell ref="AL40:AM41"/>
    <mergeCell ref="AH34:AI35"/>
    <mergeCell ref="AJ34:AK35"/>
    <mergeCell ref="AL34:AM35"/>
    <mergeCell ref="AH36:AI37"/>
    <mergeCell ref="AJ36:AK37"/>
    <mergeCell ref="AL36:AM37"/>
    <mergeCell ref="AH30:AI31"/>
    <mergeCell ref="AJ30:AK31"/>
    <mergeCell ref="AL30:AM31"/>
    <mergeCell ref="AH32:AI33"/>
    <mergeCell ref="AJ32:AK33"/>
    <mergeCell ref="AL32:AM33"/>
    <mergeCell ref="AH26:AI27"/>
    <mergeCell ref="AJ26:AK27"/>
    <mergeCell ref="AL26:AM27"/>
    <mergeCell ref="AH28:AI29"/>
    <mergeCell ref="AJ28:AK29"/>
    <mergeCell ref="AL28:AM29"/>
    <mergeCell ref="AH22:AI23"/>
    <mergeCell ref="AJ22:AK23"/>
    <mergeCell ref="AL22:AM23"/>
    <mergeCell ref="AH24:AI25"/>
    <mergeCell ref="AJ24:AK25"/>
    <mergeCell ref="AL24:AM25"/>
    <mergeCell ref="AH18:AI19"/>
    <mergeCell ref="AJ18:AK19"/>
    <mergeCell ref="AL18:AM19"/>
    <mergeCell ref="AH20:AI21"/>
    <mergeCell ref="AJ20:AK21"/>
    <mergeCell ref="AL20:AM21"/>
    <mergeCell ref="AH14:AI15"/>
    <mergeCell ref="AJ14:AK15"/>
    <mergeCell ref="AL14:AM15"/>
    <mergeCell ref="AH16:AI17"/>
    <mergeCell ref="AJ16:AK17"/>
    <mergeCell ref="AL16:AM17"/>
    <mergeCell ref="AH10:AI11"/>
    <mergeCell ref="AJ10:AK11"/>
    <mergeCell ref="AL10:AM11"/>
    <mergeCell ref="AH12:AI13"/>
    <mergeCell ref="AJ12:AK13"/>
    <mergeCell ref="AL12:AM13"/>
    <mergeCell ref="AH6:AI7"/>
    <mergeCell ref="AJ6:AK7"/>
    <mergeCell ref="AL6:AM7"/>
    <mergeCell ref="AH8:AI9"/>
    <mergeCell ref="AJ8:AK9"/>
    <mergeCell ref="AL8:AM9"/>
    <mergeCell ref="AB42:AC43"/>
    <mergeCell ref="AD42:AE43"/>
    <mergeCell ref="AF42:AG43"/>
    <mergeCell ref="AB44:AC45"/>
    <mergeCell ref="AD44:AE45"/>
    <mergeCell ref="AF44:AG45"/>
    <mergeCell ref="AB38:AC39"/>
    <mergeCell ref="AD38:AE39"/>
    <mergeCell ref="AF38:AG39"/>
    <mergeCell ref="AB40:AC41"/>
    <mergeCell ref="AD40:AE41"/>
    <mergeCell ref="AF40:AG41"/>
    <mergeCell ref="AB34:AC35"/>
    <mergeCell ref="AD34:AE35"/>
    <mergeCell ref="AF34:AG35"/>
    <mergeCell ref="AB36:AC37"/>
    <mergeCell ref="AD36:AE37"/>
    <mergeCell ref="AF36:AG37"/>
    <mergeCell ref="AB30:AC31"/>
    <mergeCell ref="AD30:AE31"/>
    <mergeCell ref="AF30:AG31"/>
    <mergeCell ref="AB32:AC33"/>
    <mergeCell ref="AD32:AE33"/>
    <mergeCell ref="AF32:AG33"/>
    <mergeCell ref="AB26:AC27"/>
    <mergeCell ref="AD26:AE27"/>
    <mergeCell ref="AF26:AG27"/>
    <mergeCell ref="AB28:AC29"/>
    <mergeCell ref="AD28:AE29"/>
    <mergeCell ref="AF28:AG29"/>
    <mergeCell ref="AB22:AC23"/>
    <mergeCell ref="AD22:AE23"/>
    <mergeCell ref="AF22:AG23"/>
    <mergeCell ref="AB24:AC25"/>
    <mergeCell ref="AD24:AE25"/>
    <mergeCell ref="AF24:AG25"/>
    <mergeCell ref="AB14:AC15"/>
    <mergeCell ref="AD14:AE15"/>
    <mergeCell ref="AF14:AG15"/>
    <mergeCell ref="AB16:AC17"/>
    <mergeCell ref="AD16:AE17"/>
    <mergeCell ref="AF16:AG17"/>
    <mergeCell ref="V20:W21"/>
    <mergeCell ref="X20:Y21"/>
    <mergeCell ref="Z20:AA21"/>
    <mergeCell ref="V14:W15"/>
    <mergeCell ref="X14:Y15"/>
    <mergeCell ref="Z14:AA15"/>
    <mergeCell ref="V16:W17"/>
    <mergeCell ref="X16:Y17"/>
    <mergeCell ref="Z16:AA17"/>
    <mergeCell ref="AB18:AC19"/>
    <mergeCell ref="AD18:AE19"/>
    <mergeCell ref="V18:W19"/>
    <mergeCell ref="X18:Y19"/>
    <mergeCell ref="Z18:AA19"/>
    <mergeCell ref="AF18:AG19"/>
    <mergeCell ref="AB20:AC21"/>
    <mergeCell ref="AD20:AE21"/>
    <mergeCell ref="AF20:AG21"/>
    <mergeCell ref="AF6:AG7"/>
    <mergeCell ref="AB8:AC9"/>
    <mergeCell ref="AD8:AE9"/>
    <mergeCell ref="AF8:AG9"/>
    <mergeCell ref="AB10:AC11"/>
    <mergeCell ref="AD10:AE11"/>
    <mergeCell ref="AF10:AG11"/>
    <mergeCell ref="Z10:AA11"/>
    <mergeCell ref="V12:W13"/>
    <mergeCell ref="X12:Y13"/>
    <mergeCell ref="Z12:AA13"/>
    <mergeCell ref="AB6:AC7"/>
    <mergeCell ref="AD6:AE7"/>
    <mergeCell ref="AB12:AC13"/>
    <mergeCell ref="AD12:AE13"/>
    <mergeCell ref="AF12:AG13"/>
    <mergeCell ref="J2:AM4"/>
    <mergeCell ref="E6:I13"/>
    <mergeCell ref="E14:I21"/>
    <mergeCell ref="J6:K7"/>
    <mergeCell ref="AB46:AG51"/>
    <mergeCell ref="AH46:AM51"/>
    <mergeCell ref="P6:Q7"/>
    <mergeCell ref="P12:Q13"/>
    <mergeCell ref="L6:M7"/>
    <mergeCell ref="N6:O7"/>
    <mergeCell ref="N8:O9"/>
    <mergeCell ref="L8:M9"/>
    <mergeCell ref="J8:K9"/>
    <mergeCell ref="J10:K11"/>
    <mergeCell ref="E30:I37"/>
    <mergeCell ref="P8:Q9"/>
    <mergeCell ref="R8:S9"/>
    <mergeCell ref="T8:U9"/>
    <mergeCell ref="P10:Q11"/>
    <mergeCell ref="R10:S11"/>
    <mergeCell ref="T10:U11"/>
    <mergeCell ref="J12:K13"/>
    <mergeCell ref="L10:M11"/>
    <mergeCell ref="L12:M13"/>
    <mergeCell ref="B6:D45"/>
    <mergeCell ref="AO6:AT13"/>
    <mergeCell ref="AO14:AT21"/>
    <mergeCell ref="AO22:AT29"/>
    <mergeCell ref="AO30:AT37"/>
    <mergeCell ref="E22:I29"/>
    <mergeCell ref="E38:I45"/>
    <mergeCell ref="J46:O51"/>
    <mergeCell ref="P46:U51"/>
    <mergeCell ref="V46:AA51"/>
    <mergeCell ref="N10:O11"/>
    <mergeCell ref="N12:O13"/>
    <mergeCell ref="R12:S13"/>
    <mergeCell ref="T12:U13"/>
    <mergeCell ref="V6:W7"/>
    <mergeCell ref="X6:Y7"/>
    <mergeCell ref="Z6:AA7"/>
    <mergeCell ref="V8:W9"/>
    <mergeCell ref="X8:Y9"/>
    <mergeCell ref="Z8:AA9"/>
    <mergeCell ref="V10:W11"/>
    <mergeCell ref="X10:Y11"/>
    <mergeCell ref="R6:S7"/>
    <mergeCell ref="T6:U7"/>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M248"/>
  <sheetViews>
    <sheetView zoomScale="40" zoomScaleNormal="40" workbookViewId="0">
      <selection activeCell="V56" sqref="V56:AA61"/>
    </sheetView>
  </sheetViews>
  <sheetFormatPr baseColWidth="10" defaultColWidth="11.44140625" defaultRowHeight="14.4"/>
  <cols>
    <col min="2" max="18" width="5.6640625" customWidth="1"/>
    <col min="19" max="19" width="8.44140625" customWidth="1"/>
    <col min="20" max="23" width="5.6640625" customWidth="1"/>
    <col min="24" max="24" width="8.5546875" customWidth="1"/>
    <col min="25" max="26" width="5.6640625" customWidth="1"/>
    <col min="27" max="27" width="10.6640625" customWidth="1"/>
    <col min="28" max="28" width="5.6640625" customWidth="1"/>
    <col min="29" max="29" width="7.44140625" customWidth="1"/>
    <col min="30" max="33" width="5.6640625" customWidth="1"/>
    <col min="34" max="34" width="8.5546875" customWidth="1"/>
    <col min="35" max="39" width="5.6640625" customWidth="1"/>
    <col min="41" max="46" width="5.6640625" customWidth="1"/>
  </cols>
  <sheetData>
    <row r="1" spans="1:91">
      <c r="A1" s="69"/>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c r="AM1" s="69"/>
      <c r="AN1" s="69"/>
      <c r="AO1" s="69"/>
      <c r="AP1" s="69"/>
      <c r="AQ1" s="69"/>
      <c r="AR1" s="69"/>
      <c r="AS1" s="69"/>
      <c r="AT1" s="69"/>
      <c r="AU1" s="69"/>
      <c r="AV1" s="69"/>
      <c r="AW1" s="69"/>
      <c r="AX1" s="69"/>
      <c r="AY1" s="69"/>
      <c r="AZ1" s="69"/>
      <c r="BA1" s="69"/>
      <c r="BB1" s="69"/>
      <c r="BC1" s="69"/>
      <c r="BD1" s="69"/>
      <c r="BE1" s="69"/>
      <c r="BF1" s="69"/>
      <c r="BG1" s="69"/>
      <c r="BH1" s="69"/>
      <c r="BI1" s="69"/>
      <c r="BJ1" s="69"/>
      <c r="BK1" s="69"/>
      <c r="BL1" s="69"/>
      <c r="BM1" s="69"/>
      <c r="BN1" s="69"/>
      <c r="BO1" s="69"/>
      <c r="BP1" s="69"/>
      <c r="BQ1" s="69"/>
      <c r="BR1" s="69"/>
      <c r="BS1" s="69"/>
      <c r="BT1" s="69"/>
      <c r="BU1" s="69"/>
      <c r="BV1" s="69"/>
      <c r="BW1" s="69"/>
      <c r="BX1" s="69"/>
      <c r="BY1" s="69"/>
      <c r="BZ1" s="69"/>
      <c r="CA1" s="69"/>
      <c r="CB1" s="69"/>
      <c r="CC1" s="69"/>
      <c r="CD1" s="69"/>
      <c r="CE1" s="69"/>
      <c r="CF1" s="69"/>
      <c r="CG1" s="69"/>
      <c r="CH1" s="69"/>
      <c r="CI1" s="69"/>
      <c r="CJ1" s="69"/>
      <c r="CK1" s="69"/>
      <c r="CL1" s="69"/>
      <c r="CM1" s="69"/>
    </row>
    <row r="2" spans="1:91" ht="18" customHeight="1">
      <c r="A2" s="69"/>
      <c r="B2" s="587" t="s">
        <v>945</v>
      </c>
      <c r="C2" s="588"/>
      <c r="D2" s="588"/>
      <c r="E2" s="588"/>
      <c r="F2" s="588"/>
      <c r="G2" s="588"/>
      <c r="H2" s="588"/>
      <c r="I2" s="588"/>
      <c r="J2" s="529" t="s">
        <v>21</v>
      </c>
      <c r="K2" s="529"/>
      <c r="L2" s="529"/>
      <c r="M2" s="529"/>
      <c r="N2" s="529"/>
      <c r="O2" s="529"/>
      <c r="P2" s="529"/>
      <c r="Q2" s="529"/>
      <c r="R2" s="529"/>
      <c r="S2" s="529"/>
      <c r="T2" s="529"/>
      <c r="U2" s="529"/>
      <c r="V2" s="529"/>
      <c r="W2" s="529"/>
      <c r="X2" s="529"/>
      <c r="Y2" s="529"/>
      <c r="Z2" s="529"/>
      <c r="AA2" s="529"/>
      <c r="AB2" s="529"/>
      <c r="AC2" s="529"/>
      <c r="AD2" s="529"/>
      <c r="AE2" s="529"/>
      <c r="AF2" s="529"/>
      <c r="AG2" s="529"/>
      <c r="AH2" s="529"/>
      <c r="AI2" s="529"/>
      <c r="AJ2" s="529"/>
      <c r="AK2" s="529"/>
      <c r="AL2" s="529"/>
      <c r="AM2" s="529"/>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c r="BN2" s="69"/>
      <c r="BO2" s="69"/>
      <c r="BP2" s="69"/>
      <c r="BQ2" s="69"/>
      <c r="BR2" s="69"/>
      <c r="BS2" s="69"/>
      <c r="BT2" s="69"/>
      <c r="BU2" s="69"/>
      <c r="BV2" s="69"/>
      <c r="BW2" s="69"/>
      <c r="BX2" s="69"/>
      <c r="BY2" s="69"/>
      <c r="BZ2" s="69"/>
      <c r="CA2" s="69"/>
      <c r="CB2" s="69"/>
      <c r="CC2" s="69"/>
      <c r="CD2" s="69"/>
      <c r="CE2" s="69"/>
      <c r="CF2" s="69"/>
      <c r="CG2" s="69"/>
      <c r="CH2" s="69"/>
      <c r="CI2" s="69"/>
      <c r="CJ2" s="69"/>
      <c r="CK2" s="69"/>
      <c r="CL2" s="69"/>
      <c r="CM2" s="69"/>
    </row>
    <row r="3" spans="1:91" ht="18.75" customHeight="1">
      <c r="A3" s="69"/>
      <c r="B3" s="588"/>
      <c r="C3" s="588"/>
      <c r="D3" s="588"/>
      <c r="E3" s="588"/>
      <c r="F3" s="588"/>
      <c r="G3" s="588"/>
      <c r="H3" s="588"/>
      <c r="I3" s="588"/>
      <c r="J3" s="529"/>
      <c r="K3" s="529"/>
      <c r="L3" s="529"/>
      <c r="M3" s="529"/>
      <c r="N3" s="529"/>
      <c r="O3" s="529"/>
      <c r="P3" s="529"/>
      <c r="Q3" s="529"/>
      <c r="R3" s="529"/>
      <c r="S3" s="529"/>
      <c r="T3" s="529"/>
      <c r="U3" s="529"/>
      <c r="V3" s="529"/>
      <c r="W3" s="529"/>
      <c r="X3" s="529"/>
      <c r="Y3" s="529"/>
      <c r="Z3" s="529"/>
      <c r="AA3" s="529"/>
      <c r="AB3" s="529"/>
      <c r="AC3" s="529"/>
      <c r="AD3" s="529"/>
      <c r="AE3" s="529"/>
      <c r="AF3" s="529"/>
      <c r="AG3" s="529"/>
      <c r="AH3" s="529"/>
      <c r="AI3" s="529"/>
      <c r="AJ3" s="529"/>
      <c r="AK3" s="529"/>
      <c r="AL3" s="529"/>
      <c r="AM3" s="529"/>
      <c r="AN3" s="69"/>
      <c r="AO3" s="69"/>
      <c r="AP3" s="69"/>
      <c r="AQ3" s="69"/>
      <c r="AR3" s="69"/>
      <c r="AS3" s="69"/>
      <c r="AT3" s="69"/>
      <c r="AU3" s="69"/>
      <c r="AV3" s="69"/>
      <c r="AW3" s="69"/>
      <c r="AX3" s="69"/>
      <c r="AY3" s="69"/>
      <c r="AZ3" s="69"/>
      <c r="BA3" s="69"/>
      <c r="BB3" s="69"/>
      <c r="BC3" s="69"/>
      <c r="BD3" s="69"/>
      <c r="BE3" s="69"/>
      <c r="BF3" s="69"/>
      <c r="BG3" s="69"/>
      <c r="BH3" s="69"/>
      <c r="BI3" s="69"/>
      <c r="BJ3" s="69"/>
      <c r="BK3" s="69"/>
      <c r="BL3" s="69"/>
      <c r="BM3" s="69"/>
      <c r="BN3" s="69"/>
      <c r="BO3" s="69"/>
      <c r="BP3" s="69"/>
      <c r="BQ3" s="69"/>
      <c r="BR3" s="69"/>
      <c r="BS3" s="69"/>
      <c r="BT3" s="69"/>
      <c r="BU3" s="69"/>
      <c r="BV3" s="69"/>
      <c r="BW3" s="69"/>
      <c r="BX3" s="69"/>
      <c r="BY3" s="69"/>
      <c r="BZ3" s="69"/>
      <c r="CA3" s="69"/>
      <c r="CB3" s="69"/>
      <c r="CC3" s="69"/>
      <c r="CD3" s="69"/>
      <c r="CE3" s="69"/>
      <c r="CF3" s="69"/>
      <c r="CG3" s="69"/>
      <c r="CH3" s="69"/>
      <c r="CI3" s="69"/>
      <c r="CJ3" s="69"/>
      <c r="CK3" s="69"/>
      <c r="CL3" s="69"/>
      <c r="CM3" s="69"/>
    </row>
    <row r="4" spans="1:91" ht="15" customHeight="1">
      <c r="A4" s="69"/>
      <c r="B4" s="588"/>
      <c r="C4" s="588"/>
      <c r="D4" s="588"/>
      <c r="E4" s="588"/>
      <c r="F4" s="588"/>
      <c r="G4" s="588"/>
      <c r="H4" s="588"/>
      <c r="I4" s="588"/>
      <c r="J4" s="529"/>
      <c r="K4" s="529"/>
      <c r="L4" s="529"/>
      <c r="M4" s="529"/>
      <c r="N4" s="529"/>
      <c r="O4" s="529"/>
      <c r="P4" s="529"/>
      <c r="Q4" s="529"/>
      <c r="R4" s="529"/>
      <c r="S4" s="529"/>
      <c r="T4" s="529"/>
      <c r="U4" s="529"/>
      <c r="V4" s="529"/>
      <c r="W4" s="529"/>
      <c r="X4" s="529"/>
      <c r="Y4" s="529"/>
      <c r="Z4" s="529"/>
      <c r="AA4" s="529"/>
      <c r="AB4" s="529"/>
      <c r="AC4" s="529"/>
      <c r="AD4" s="529"/>
      <c r="AE4" s="529"/>
      <c r="AF4" s="529"/>
      <c r="AG4" s="529"/>
      <c r="AH4" s="529"/>
      <c r="AI4" s="529"/>
      <c r="AJ4" s="529"/>
      <c r="AK4" s="529"/>
      <c r="AL4" s="529"/>
      <c r="AM4" s="529"/>
      <c r="AN4" s="69"/>
      <c r="AO4" s="69"/>
      <c r="AP4" s="69"/>
      <c r="AQ4" s="69"/>
      <c r="AR4" s="69"/>
      <c r="AS4" s="69"/>
      <c r="AT4" s="69"/>
      <c r="AU4" s="69"/>
      <c r="AV4" s="69"/>
      <c r="AW4" s="69"/>
      <c r="AX4" s="69"/>
      <c r="AY4" s="69"/>
      <c r="AZ4" s="69"/>
      <c r="BA4" s="69"/>
      <c r="BB4" s="69"/>
      <c r="BC4" s="69"/>
      <c r="BD4" s="69"/>
      <c r="BE4" s="69"/>
      <c r="BF4" s="69"/>
      <c r="BG4" s="69"/>
      <c r="BH4" s="69"/>
      <c r="BI4" s="69"/>
      <c r="BJ4" s="69"/>
      <c r="BK4" s="69"/>
      <c r="BL4" s="69"/>
      <c r="BM4" s="69"/>
      <c r="BN4" s="69"/>
      <c r="BO4" s="69"/>
      <c r="BP4" s="69"/>
      <c r="BQ4" s="69"/>
      <c r="BR4" s="69"/>
      <c r="BS4" s="69"/>
      <c r="BT4" s="69"/>
      <c r="BU4" s="69"/>
      <c r="BV4" s="69"/>
      <c r="BW4" s="69"/>
      <c r="BX4" s="69"/>
      <c r="BY4" s="69"/>
      <c r="BZ4" s="69"/>
      <c r="CA4" s="69"/>
      <c r="CB4" s="69"/>
      <c r="CC4" s="69"/>
      <c r="CD4" s="69"/>
      <c r="CE4" s="69"/>
      <c r="CF4" s="69"/>
      <c r="CG4" s="69"/>
      <c r="CH4" s="69"/>
      <c r="CI4" s="69"/>
      <c r="CJ4" s="69"/>
      <c r="CK4" s="69"/>
      <c r="CL4" s="69"/>
      <c r="CM4" s="69"/>
    </row>
    <row r="5" spans="1:91" ht="15" thickBot="1">
      <c r="A5" s="69"/>
      <c r="B5" s="69"/>
      <c r="C5" s="69"/>
      <c r="D5" s="69"/>
      <c r="E5" s="69"/>
      <c r="F5" s="69"/>
      <c r="G5" s="69"/>
      <c r="H5" s="69"/>
      <c r="I5" s="69"/>
      <c r="J5" s="69"/>
      <c r="K5" s="69"/>
      <c r="L5" s="69"/>
      <c r="M5" s="69"/>
      <c r="N5" s="69"/>
      <c r="O5" s="69"/>
      <c r="P5" s="69"/>
      <c r="Q5" s="69"/>
      <c r="R5" s="69"/>
      <c r="S5" s="69"/>
      <c r="T5" s="69"/>
      <c r="U5" s="69"/>
      <c r="V5" s="69"/>
      <c r="W5" s="69"/>
      <c r="X5" s="69"/>
      <c r="Y5" s="69"/>
      <c r="Z5" s="69"/>
      <c r="AA5" s="69"/>
      <c r="AB5" s="69"/>
      <c r="AC5" s="69"/>
      <c r="AD5" s="69"/>
      <c r="AE5" s="69"/>
      <c r="AF5" s="69"/>
      <c r="AG5" s="69"/>
      <c r="AH5" s="69"/>
      <c r="AI5" s="69"/>
      <c r="AJ5" s="69"/>
      <c r="AK5" s="69"/>
      <c r="AL5" s="69"/>
      <c r="AM5" s="69"/>
      <c r="AN5" s="69"/>
      <c r="AO5" s="69"/>
      <c r="AP5" s="69"/>
      <c r="AQ5" s="69"/>
      <c r="AR5" s="69"/>
      <c r="AS5" s="69"/>
      <c r="AT5" s="69"/>
      <c r="AU5" s="69"/>
      <c r="AV5" s="69"/>
      <c r="AW5" s="69"/>
      <c r="AX5" s="69"/>
      <c r="AY5" s="69"/>
      <c r="AZ5" s="69"/>
      <c r="BA5" s="69"/>
      <c r="BB5" s="69"/>
      <c r="BC5" s="69"/>
      <c r="BD5" s="69"/>
      <c r="BE5" s="69"/>
      <c r="BF5" s="69"/>
      <c r="BG5" s="69"/>
      <c r="BH5" s="69"/>
      <c r="BI5" s="69"/>
      <c r="BJ5" s="69"/>
      <c r="BK5" s="69"/>
      <c r="BL5" s="69"/>
      <c r="BM5" s="69"/>
      <c r="BN5" s="69"/>
      <c r="BO5" s="69"/>
      <c r="BP5" s="69"/>
      <c r="BQ5" s="69"/>
      <c r="BR5" s="69"/>
      <c r="BS5" s="69"/>
      <c r="BT5" s="69"/>
      <c r="BU5" s="69"/>
    </row>
    <row r="6" spans="1:91" ht="15" customHeight="1">
      <c r="A6" s="69"/>
      <c r="B6" s="476" t="s">
        <v>931</v>
      </c>
      <c r="C6" s="476"/>
      <c r="D6" s="477"/>
      <c r="E6" s="571" t="s">
        <v>932</v>
      </c>
      <c r="F6" s="572"/>
      <c r="G6" s="572"/>
      <c r="H6" s="572"/>
      <c r="I6" s="589"/>
      <c r="J6" s="32" t="str">
        <f>IF(AND('Matriz de Riesgos'!$AF$12="Muy Alta",'Matriz de Riesgos'!$AH$12="Leve"),CONCATENATE("R1C",'Matriz de Riesgos'!$U$12),"")</f>
        <v/>
      </c>
      <c r="K6" s="33" t="str">
        <f>IF(AND('Matriz de Riesgos'!$AF$13="Muy Alta",'Matriz de Riesgos'!$AH$13="Leve"),CONCATENATE("R1C",'Matriz de Riesgos'!$U$13),"")</f>
        <v/>
      </c>
      <c r="L6" s="33" t="str">
        <f>IF(AND('Matriz de Riesgos'!$AF$14="Muy Alta",'Matriz de Riesgos'!$AH$14="Leve"),CONCATENATE("R1C",'Matriz de Riesgos'!$U$14),"")</f>
        <v/>
      </c>
      <c r="M6" s="33" t="str">
        <f>IF(AND('Matriz de Riesgos'!$AF$15="Muy Alta",'Matriz de Riesgos'!$AH$15="Leve"),CONCATENATE("R1C",'Matriz de Riesgos'!$U$15),"")</f>
        <v/>
      </c>
      <c r="N6" s="33" t="str">
        <f>IF(AND('Matriz de Riesgos'!$AF$16="Muy Alta",'Matriz de Riesgos'!$AH$16="Leve"),CONCATENATE("R1C",'Matriz de Riesgos'!$U$16),"")</f>
        <v/>
      </c>
      <c r="O6" s="34" t="str">
        <f>IF(AND('Matriz de Riesgos'!$AF$17="Muy Alta",'Matriz de Riesgos'!$AH$17="Leve"),CONCATENATE("R1C",'Matriz de Riesgos'!$U$17),"")</f>
        <v/>
      </c>
      <c r="P6" s="32" t="str">
        <f>IF(AND('Matriz de Riesgos'!$AF$12="Muy Alta",'Matriz de Riesgos'!$AH$12="Menor"),CONCATENATE("R1C",'Matriz de Riesgos'!$U$12),"")</f>
        <v/>
      </c>
      <c r="Q6" s="33" t="str">
        <f>IF(AND('Matriz de Riesgos'!$AF$13="Muy Alta",'Matriz de Riesgos'!$AH$13="Menor"),CONCATENATE("R1C",'Matriz de Riesgos'!$U$13),"")</f>
        <v/>
      </c>
      <c r="R6" s="33" t="str">
        <f>IF(AND('Matriz de Riesgos'!$AF$14="Muy Alta",'Matriz de Riesgos'!$AH$14="Menor"),CONCATENATE("R1C",'Matriz de Riesgos'!$U$14),"")</f>
        <v/>
      </c>
      <c r="S6" s="33" t="str">
        <f>IF(AND('Matriz de Riesgos'!$AF$15="Muy Alta",'Matriz de Riesgos'!$AH$15="Menor"),CONCATENATE("R1C",'Matriz de Riesgos'!$U$15),"")</f>
        <v/>
      </c>
      <c r="T6" s="33" t="str">
        <f>IF(AND('Matriz de Riesgos'!$AF$16="Muy Alta",'Matriz de Riesgos'!$AH$16="Menor"),CONCATENATE("R1C",'Matriz de Riesgos'!$U$16),"")</f>
        <v/>
      </c>
      <c r="U6" s="34" t="str">
        <f>IF(AND('Matriz de Riesgos'!$AF$17="Muy Alta",'Matriz de Riesgos'!$AH$17="Menor"),CONCATENATE("R1C",'Matriz de Riesgos'!$U$17),"")</f>
        <v/>
      </c>
      <c r="V6" s="32" t="str">
        <f>IF(AND('Matriz de Riesgos'!$AF$12="Muy Alta",'Matriz de Riesgos'!$AH$12="Moderado"),CONCATENATE("R1C",'Matriz de Riesgos'!$U$12),"")</f>
        <v/>
      </c>
      <c r="W6" s="33" t="str">
        <f>IF(AND('Matriz de Riesgos'!$AF$13="Muy Alta",'Matriz de Riesgos'!$AH$13="Moderado"),CONCATENATE("R1C",'Matriz de Riesgos'!$U$13),"")</f>
        <v/>
      </c>
      <c r="X6" s="33" t="str">
        <f>IF(AND('Matriz de Riesgos'!$AF$14="Muy Alta",'Matriz de Riesgos'!$AH$14="Moderado"),CONCATENATE("R1C",'Matriz de Riesgos'!$U$14),"")</f>
        <v/>
      </c>
      <c r="Y6" s="33" t="str">
        <f>IF(AND('Matriz de Riesgos'!$AF$15="Muy Alta",'Matriz de Riesgos'!$AH$15="Moderado"),CONCATENATE("R1C",'Matriz de Riesgos'!$U$15),"")</f>
        <v/>
      </c>
      <c r="Z6" s="33" t="str">
        <f>IF(AND('Matriz de Riesgos'!$AF$16="Muy Alta",'Matriz de Riesgos'!$AH$16="Moderado"),CONCATENATE("R1C",'Matriz de Riesgos'!$U$16),"")</f>
        <v/>
      </c>
      <c r="AA6" s="34" t="str">
        <f>IF(AND('Matriz de Riesgos'!$AF$17="Muy Alta",'Matriz de Riesgos'!$AH$17="Moderado"),CONCATENATE("R1C",'Matriz de Riesgos'!$U$17),"")</f>
        <v/>
      </c>
      <c r="AB6" s="32" t="str">
        <f>IF(AND('Matriz de Riesgos'!$AF$12="Muy Alta",'Matriz de Riesgos'!$AH$12="Mayor"),CONCATENATE("R1C",'Matriz de Riesgos'!$U$12),"")</f>
        <v/>
      </c>
      <c r="AC6" s="33" t="str">
        <f>IF(AND('Matriz de Riesgos'!$AF$13="Muy Alta",'Matriz de Riesgos'!$AH$13="Mayor"),CONCATENATE("R1C",'Matriz de Riesgos'!$U$13),"")</f>
        <v/>
      </c>
      <c r="AD6" s="33" t="str">
        <f>IF(AND('Matriz de Riesgos'!$AF$14="Muy Alta",'Matriz de Riesgos'!$AH$14="Mayor"),CONCATENATE("R1C",'Matriz de Riesgos'!$U$14),"")</f>
        <v/>
      </c>
      <c r="AE6" s="33" t="str">
        <f>IF(AND('Matriz de Riesgos'!$AF$15="Muy Alta",'Matriz de Riesgos'!$AH$15="Mayor"),CONCATENATE("R1C",'Matriz de Riesgos'!$U$15),"")</f>
        <v/>
      </c>
      <c r="AF6" s="33" t="str">
        <f>IF(AND('Matriz de Riesgos'!$AF$16="Muy Alta",'Matriz de Riesgos'!$AH$16="Mayor"),CONCATENATE("R1C",'Matriz de Riesgos'!$U$16),"")</f>
        <v/>
      </c>
      <c r="AG6" s="34" t="str">
        <f>IF(AND('Matriz de Riesgos'!$AF$17="Muy Alta",'Matriz de Riesgos'!$AH$17="Mayor"),CONCATENATE("R1C",'Matriz de Riesgos'!$U$17),"")</f>
        <v/>
      </c>
      <c r="AH6" s="35" t="str">
        <f>IF(AND('Matriz de Riesgos'!$AF$12="Muy Alta",'Matriz de Riesgos'!$AH$12="Catastrófico"),CONCATENATE("R1C",'Matriz de Riesgos'!$U$12),"")</f>
        <v/>
      </c>
      <c r="AI6" s="36" t="str">
        <f>IF(AND('Matriz de Riesgos'!$AF$13="Muy Alta",'Matriz de Riesgos'!$AH$13="Catastrófico"),CONCATENATE("R1C",'Matriz de Riesgos'!$U$13),"")</f>
        <v/>
      </c>
      <c r="AJ6" s="36" t="str">
        <f>IF(AND('Matriz de Riesgos'!$AF$14="Muy Alta",'Matriz de Riesgos'!$AH$14="Catastrófico"),CONCATENATE("R1C",'Matriz de Riesgos'!$U$14),"")</f>
        <v/>
      </c>
      <c r="AK6" s="36" t="str">
        <f>IF(AND('Matriz de Riesgos'!$AF$15="Muy Alta",'Matriz de Riesgos'!$AH$15="Catastrófico"),CONCATENATE("R1C",'Matriz de Riesgos'!$U$15),"")</f>
        <v/>
      </c>
      <c r="AL6" s="36" t="str">
        <f>IF(AND('Matriz de Riesgos'!$AF$16="Muy Alta",'Matriz de Riesgos'!$AH$16="Catastrófico"),CONCATENATE("R1C",'Matriz de Riesgos'!$U$16),"")</f>
        <v/>
      </c>
      <c r="AM6" s="37" t="str">
        <f>IF(AND('Matriz de Riesgos'!$AF$17="Muy Alta",'Matriz de Riesgos'!$AH$17="Catastrófico"),CONCATENATE("R1C",'Matriz de Riesgos'!$U$17),"")</f>
        <v/>
      </c>
      <c r="AN6" s="69"/>
      <c r="AO6" s="578" t="s">
        <v>933</v>
      </c>
      <c r="AP6" s="579"/>
      <c r="AQ6" s="579"/>
      <c r="AR6" s="579"/>
      <c r="AS6" s="579"/>
      <c r="AT6" s="580"/>
      <c r="AU6" s="69"/>
      <c r="AV6" s="69"/>
      <c r="AW6" s="69"/>
      <c r="AX6" s="69"/>
      <c r="AY6" s="69"/>
      <c r="AZ6" s="69"/>
      <c r="BA6" s="69"/>
      <c r="BB6" s="69"/>
      <c r="BC6" s="69"/>
      <c r="BD6" s="69"/>
      <c r="BE6" s="69"/>
      <c r="BF6" s="69"/>
      <c r="BG6" s="69"/>
      <c r="BH6" s="69"/>
      <c r="BI6" s="69"/>
      <c r="BJ6" s="69"/>
      <c r="BK6" s="69"/>
      <c r="BL6" s="69"/>
      <c r="BM6" s="69"/>
      <c r="BN6" s="69"/>
      <c r="BO6" s="69"/>
      <c r="BP6" s="69"/>
      <c r="BQ6" s="69"/>
      <c r="BR6" s="69"/>
      <c r="BS6" s="69"/>
      <c r="BT6" s="69"/>
      <c r="BU6" s="69"/>
      <c r="BV6" s="69"/>
      <c r="BW6" s="69"/>
      <c r="BX6" s="69"/>
    </row>
    <row r="7" spans="1:91" ht="15" customHeight="1">
      <c r="A7" s="69"/>
      <c r="B7" s="476"/>
      <c r="C7" s="476"/>
      <c r="D7" s="477"/>
      <c r="E7" s="575"/>
      <c r="F7" s="574"/>
      <c r="G7" s="574"/>
      <c r="H7" s="574"/>
      <c r="I7" s="590"/>
      <c r="J7" s="38" t="str">
        <f>IF(AND('Matriz de Riesgos'!$AF$18="Muy Alta",'Matriz de Riesgos'!$AH$18="Leve"),CONCATENATE("R2C",'Matriz de Riesgos'!$U$18),"")</f>
        <v/>
      </c>
      <c r="K7" s="39" t="str">
        <f>IF(AND('Matriz de Riesgos'!$AF$19="Muy Alta",'Matriz de Riesgos'!$AH$19="Leve"),CONCATENATE("R2C",'Matriz de Riesgos'!$U$19),"")</f>
        <v/>
      </c>
      <c r="L7" s="39" t="str">
        <f>IF(AND('Matriz de Riesgos'!$AF$20="Muy Alta",'Matriz de Riesgos'!$AH$20="Leve"),CONCATENATE("R2C",'Matriz de Riesgos'!$U$20),"")</f>
        <v/>
      </c>
      <c r="M7" s="39" t="str">
        <f>IF(AND('Matriz de Riesgos'!$AF$21="Muy Alta",'Matriz de Riesgos'!$AH$21="Leve"),CONCATENATE("R2C",'Matriz de Riesgos'!$U$21),"")</f>
        <v/>
      </c>
      <c r="N7" s="39" t="str">
        <f>IF(AND('Matriz de Riesgos'!$AF$22="Muy Alta",'Matriz de Riesgos'!$AH$22="Leve"),CONCATENATE("R2C",'Matriz de Riesgos'!$U$22),"")</f>
        <v/>
      </c>
      <c r="O7" s="40" t="str">
        <f>IF(AND('Matriz de Riesgos'!$AF$23="Muy Alta",'Matriz de Riesgos'!$AH$23="Leve"),CONCATENATE("R2C",'Matriz de Riesgos'!$U$23),"")</f>
        <v/>
      </c>
      <c r="P7" s="38" t="str">
        <f>IF(AND('Matriz de Riesgos'!$AF$18="Muy Alta",'Matriz de Riesgos'!$AH$18="Menor"),CONCATENATE("R2C",'Matriz de Riesgos'!$U$18),"")</f>
        <v/>
      </c>
      <c r="Q7" s="39" t="str">
        <f>IF(AND('Matriz de Riesgos'!$AF$19="Muy Alta",'Matriz de Riesgos'!$AH$19="Menor"),CONCATENATE("R2C",'Matriz de Riesgos'!$U$19),"")</f>
        <v/>
      </c>
      <c r="R7" s="39" t="str">
        <f>IF(AND('Matriz de Riesgos'!$AF$20="Muy Alta",'Matriz de Riesgos'!$AH$20="Menor"),CONCATENATE("R2C",'Matriz de Riesgos'!$U$20),"")</f>
        <v/>
      </c>
      <c r="S7" s="39" t="str">
        <f>IF(AND('Matriz de Riesgos'!$AF$21="Muy Alta",'Matriz de Riesgos'!$AH$21="Menor"),CONCATENATE("R2C",'Matriz de Riesgos'!$U$21),"")</f>
        <v/>
      </c>
      <c r="T7" s="39" t="str">
        <f>IF(AND('Matriz de Riesgos'!$AF$22="Muy Alta",'Matriz de Riesgos'!$AH$22="Menor"),CONCATENATE("R2C",'Matriz de Riesgos'!$U$22),"")</f>
        <v/>
      </c>
      <c r="U7" s="40" t="str">
        <f>IF(AND('Matriz de Riesgos'!$AF$23="Muy Alta",'Matriz de Riesgos'!$AH$23="Menor"),CONCATENATE("R2C",'Matriz de Riesgos'!$U$23),"")</f>
        <v/>
      </c>
      <c r="V7" s="38" t="str">
        <f>IF(AND('Matriz de Riesgos'!$AF$18="Muy Alta",'Matriz de Riesgos'!$AH$18="Moderado"),CONCATENATE("R2C",'Matriz de Riesgos'!$U$18),"")</f>
        <v/>
      </c>
      <c r="W7" s="39" t="str">
        <f>IF(AND('Matriz de Riesgos'!$AF$19="Muy Alta",'Matriz de Riesgos'!$AH$19="Moderado"),CONCATENATE("R2C",'Matriz de Riesgos'!$U$19),"")</f>
        <v/>
      </c>
      <c r="X7" s="39" t="str">
        <f>IF(AND('Matriz de Riesgos'!$AF$20="Muy Alta",'Matriz de Riesgos'!$AH$20="Moderado"),CONCATENATE("R2C",'Matriz de Riesgos'!$U$20),"")</f>
        <v/>
      </c>
      <c r="Y7" s="39" t="str">
        <f>IF(AND('Matriz de Riesgos'!$AF$21="Muy Alta",'Matriz de Riesgos'!$AH$21="Moderado"),CONCATENATE("R2C",'Matriz de Riesgos'!$U$21),"")</f>
        <v/>
      </c>
      <c r="Z7" s="39" t="str">
        <f>IF(AND('Matriz de Riesgos'!$AF$22="Muy Alta",'Matriz de Riesgos'!$AH$22="Moderado"),CONCATENATE("R2C",'Matriz de Riesgos'!$U$22),"")</f>
        <v/>
      </c>
      <c r="AA7" s="40" t="str">
        <f>IF(AND('Matriz de Riesgos'!$AF$23="Muy Alta",'Matriz de Riesgos'!$AH$23="Moderado"),CONCATENATE("R2C",'Matriz de Riesgos'!$U$23),"")</f>
        <v/>
      </c>
      <c r="AB7" s="38" t="str">
        <f>IF(AND('Matriz de Riesgos'!$AF$18="Muy Alta",'Matriz de Riesgos'!$AH$18="Mayor"),CONCATENATE("R2C",'Matriz de Riesgos'!$U$18),"")</f>
        <v/>
      </c>
      <c r="AC7" s="39" t="str">
        <f>IF(AND('Matriz de Riesgos'!$AF$19="Muy Alta",'Matriz de Riesgos'!$AH$19="Mayor"),CONCATENATE("R2C",'Matriz de Riesgos'!$U$19),"")</f>
        <v/>
      </c>
      <c r="AD7" s="39" t="str">
        <f>IF(AND('Matriz de Riesgos'!$AF$20="Muy Alta",'Matriz de Riesgos'!$AH$20="Mayor"),CONCATENATE("R2C",'Matriz de Riesgos'!$U$20),"")</f>
        <v/>
      </c>
      <c r="AE7" s="39" t="str">
        <f>IF(AND('Matriz de Riesgos'!$AF$21="Muy Alta",'Matriz de Riesgos'!$AH$21="Mayor"),CONCATENATE("R2C",'Matriz de Riesgos'!$U$21),"")</f>
        <v/>
      </c>
      <c r="AF7" s="39" t="str">
        <f>IF(AND('Matriz de Riesgos'!$AF$22="Muy Alta",'Matriz de Riesgos'!$AH$22="Mayor"),CONCATENATE("R2C",'Matriz de Riesgos'!$U$22),"")</f>
        <v/>
      </c>
      <c r="AG7" s="40" t="str">
        <f>IF(AND('Matriz de Riesgos'!$AF$23="Muy Alta",'Matriz de Riesgos'!$AH$23="Mayor"),CONCATENATE("R2C",'Matriz de Riesgos'!$U$23),"")</f>
        <v/>
      </c>
      <c r="AH7" s="41" t="str">
        <f>IF(AND('Matriz de Riesgos'!$AF$18="Muy Alta",'Matriz de Riesgos'!$AH$18="Catastrófico"),CONCATENATE("R2C",'Matriz de Riesgos'!$U$18),"")</f>
        <v/>
      </c>
      <c r="AI7" s="42" t="str">
        <f>IF(AND('Matriz de Riesgos'!$AF$19="Muy Alta",'Matriz de Riesgos'!$AH$19="Catastrófico"),CONCATENATE("R2C",'Matriz de Riesgos'!$U$19),"")</f>
        <v/>
      </c>
      <c r="AJ7" s="42" t="str">
        <f>IF(AND('Matriz de Riesgos'!$AF$20="Muy Alta",'Matriz de Riesgos'!$AH$20="Catastrófico"),CONCATENATE("R2C",'Matriz de Riesgos'!$U$20),"")</f>
        <v/>
      </c>
      <c r="AK7" s="42" t="str">
        <f>IF(AND('Matriz de Riesgos'!$AF$21="Muy Alta",'Matriz de Riesgos'!$AH$21="Catastrófico"),CONCATENATE("R2C",'Matriz de Riesgos'!$U$21),"")</f>
        <v/>
      </c>
      <c r="AL7" s="42" t="str">
        <f>IF(AND('Matriz de Riesgos'!$AF$22="Muy Alta",'Matriz de Riesgos'!$AH$22="Catastrófico"),CONCATENATE("R2C",'Matriz de Riesgos'!$U$22),"")</f>
        <v/>
      </c>
      <c r="AM7" s="43" t="str">
        <f>IF(AND('Matriz de Riesgos'!$AF$23="Muy Alta",'Matriz de Riesgos'!$AH$23="Catastrófico"),CONCATENATE("R2C",'Matriz de Riesgos'!$U$23),"")</f>
        <v/>
      </c>
      <c r="AN7" s="69"/>
      <c r="AO7" s="581"/>
      <c r="AP7" s="582"/>
      <c r="AQ7" s="582"/>
      <c r="AR7" s="582"/>
      <c r="AS7" s="582"/>
      <c r="AT7" s="583"/>
      <c r="AU7" s="69"/>
      <c r="AV7" s="69"/>
      <c r="AW7" s="69"/>
      <c r="AX7" s="69"/>
      <c r="AY7" s="69"/>
      <c r="AZ7" s="69"/>
      <c r="BA7" s="69"/>
      <c r="BB7" s="69"/>
      <c r="BC7" s="69"/>
      <c r="BD7" s="69"/>
      <c r="BE7" s="69"/>
      <c r="BF7" s="69"/>
      <c r="BG7" s="69"/>
      <c r="BH7" s="69"/>
      <c r="BI7" s="69"/>
      <c r="BJ7" s="69"/>
      <c r="BK7" s="69"/>
      <c r="BL7" s="69"/>
      <c r="BM7" s="69"/>
      <c r="BN7" s="69"/>
      <c r="BO7" s="69"/>
      <c r="BP7" s="69"/>
      <c r="BQ7" s="69"/>
      <c r="BR7" s="69"/>
      <c r="BS7" s="69"/>
      <c r="BT7" s="69"/>
      <c r="BU7" s="69"/>
      <c r="BV7" s="69"/>
      <c r="BW7" s="69"/>
      <c r="BX7" s="69"/>
    </row>
    <row r="8" spans="1:91" ht="15" customHeight="1">
      <c r="A8" s="69"/>
      <c r="B8" s="476"/>
      <c r="C8" s="476"/>
      <c r="D8" s="477"/>
      <c r="E8" s="575"/>
      <c r="F8" s="574"/>
      <c r="G8" s="574"/>
      <c r="H8" s="574"/>
      <c r="I8" s="590"/>
      <c r="J8" s="38" t="str">
        <f>IF(AND('Matriz de Riesgos'!$AF$24="Muy Alta",'Matriz de Riesgos'!$AH$24="Leve"),CONCATENATE("R3C",'Matriz de Riesgos'!$U$24),"")</f>
        <v/>
      </c>
      <c r="K8" s="39" t="str">
        <f>IF(AND('Matriz de Riesgos'!$AF$25="Muy Alta",'Matriz de Riesgos'!$AH$25="Leve"),CONCATENATE("R3C",'Matriz de Riesgos'!$U$25),"")</f>
        <v/>
      </c>
      <c r="L8" s="39" t="str">
        <f>IF(AND('Matriz de Riesgos'!$AF$26="Muy Alta",'Matriz de Riesgos'!$AH$26="Leve"),CONCATENATE("R3C",'Matriz de Riesgos'!$U$26),"")</f>
        <v/>
      </c>
      <c r="M8" s="39" t="str">
        <f>IF(AND('Matriz de Riesgos'!$AF$27="Muy Alta",'Matriz de Riesgos'!$AH$27="Leve"),CONCATENATE("R3C",'Matriz de Riesgos'!$U$27),"")</f>
        <v/>
      </c>
      <c r="N8" s="39" t="str">
        <f>IF(AND('Matriz de Riesgos'!$AF$28="Muy Alta",'Matriz de Riesgos'!$AH$28="Leve"),CONCATENATE("R3C",'Matriz de Riesgos'!$U$28),"")</f>
        <v/>
      </c>
      <c r="O8" s="40" t="str">
        <f>IF(AND('Matriz de Riesgos'!$AF$29="Muy Alta",'Matriz de Riesgos'!$AH$29="Leve"),CONCATENATE("R3C",'Matriz de Riesgos'!$U$29),"")</f>
        <v/>
      </c>
      <c r="P8" s="38" t="str">
        <f>IF(AND('Matriz de Riesgos'!$AF$24="Muy Alta",'Matriz de Riesgos'!$AH$24="Menor"),CONCATENATE("R3C",'Matriz de Riesgos'!$U$24),"")</f>
        <v/>
      </c>
      <c r="Q8" s="39" t="str">
        <f>IF(AND('Matriz de Riesgos'!$AF$25="Muy Alta",'Matriz de Riesgos'!$AH$25="Menor"),CONCATENATE("R3C",'Matriz de Riesgos'!$U$25),"")</f>
        <v/>
      </c>
      <c r="R8" s="39" t="str">
        <f>IF(AND('Matriz de Riesgos'!$AF$26="Muy Alta",'Matriz de Riesgos'!$AH$26="Menor"),CONCATENATE("R3C",'Matriz de Riesgos'!$U$26),"")</f>
        <v/>
      </c>
      <c r="S8" s="39" t="str">
        <f>IF(AND('Matriz de Riesgos'!$AF$27="Muy Alta",'Matriz de Riesgos'!$AH$27="Menor"),CONCATENATE("R3C",'Matriz de Riesgos'!$U$27),"")</f>
        <v/>
      </c>
      <c r="T8" s="39" t="str">
        <f>IF(AND('Matriz de Riesgos'!$AF$28="Muy Alta",'Matriz de Riesgos'!$AH$28="Menor"),CONCATENATE("R3C",'Matriz de Riesgos'!$U$28),"")</f>
        <v/>
      </c>
      <c r="U8" s="40" t="str">
        <f>IF(AND('Matriz de Riesgos'!$AF$29="Muy Alta",'Matriz de Riesgos'!$AH$29="Menor"),CONCATENATE("R3C",'Matriz de Riesgos'!$U$29),"")</f>
        <v/>
      </c>
      <c r="V8" s="38" t="str">
        <f>IF(AND('Matriz de Riesgos'!$AF$24="Muy Alta",'Matriz de Riesgos'!$AH$24="Moderado"),CONCATENATE("R3C",'Matriz de Riesgos'!$U$24),"")</f>
        <v/>
      </c>
      <c r="W8" s="39" t="str">
        <f>IF(AND('Matriz de Riesgos'!$AF$25="Muy Alta",'Matriz de Riesgos'!$AH$25="Moderado"),CONCATENATE("R3C",'Matriz de Riesgos'!$U$25),"")</f>
        <v/>
      </c>
      <c r="X8" s="39" t="str">
        <f>IF(AND('Matriz de Riesgos'!$AF$26="Muy Alta",'Matriz de Riesgos'!$AH$26="Moderado"),CONCATENATE("R3C",'Matriz de Riesgos'!$U$26),"")</f>
        <v/>
      </c>
      <c r="Y8" s="39" t="str">
        <f>IF(AND('Matriz de Riesgos'!$AF$27="Muy Alta",'Matriz de Riesgos'!$AH$27="Moderado"),CONCATENATE("R3C",'Matriz de Riesgos'!$U$27),"")</f>
        <v/>
      </c>
      <c r="Z8" s="39" t="str">
        <f>IF(AND('Matriz de Riesgos'!$AF$28="Muy Alta",'Matriz de Riesgos'!$AH$28="Moderado"),CONCATENATE("R3C",'Matriz de Riesgos'!$U$28),"")</f>
        <v/>
      </c>
      <c r="AA8" s="40" t="str">
        <f>IF(AND('Matriz de Riesgos'!$AF$29="Muy Alta",'Matriz de Riesgos'!$AH$29="Moderado"),CONCATENATE("R3C",'Matriz de Riesgos'!$U$29),"")</f>
        <v/>
      </c>
      <c r="AB8" s="38" t="str">
        <f>IF(AND('Matriz de Riesgos'!$AF$24="Muy Alta",'Matriz de Riesgos'!$AH$24="Mayor"),CONCATENATE("R3C",'Matriz de Riesgos'!$U$24),"")</f>
        <v/>
      </c>
      <c r="AC8" s="39" t="str">
        <f>IF(AND('Matriz de Riesgos'!$AF$25="Muy Alta",'Matriz de Riesgos'!$AH$25="Mayor"),CONCATENATE("R3C",'Matriz de Riesgos'!$U$25),"")</f>
        <v/>
      </c>
      <c r="AD8" s="39" t="str">
        <f>IF(AND('Matriz de Riesgos'!$AF$26="Muy Alta",'Matriz de Riesgos'!$AH$26="Mayor"),CONCATENATE("R3C",'Matriz de Riesgos'!$U$26),"")</f>
        <v/>
      </c>
      <c r="AE8" s="39" t="str">
        <f>IF(AND('Matriz de Riesgos'!$AF$27="Muy Alta",'Matriz de Riesgos'!$AH$27="Mayor"),CONCATENATE("R3C",'Matriz de Riesgos'!$U$27),"")</f>
        <v/>
      </c>
      <c r="AF8" s="39" t="str">
        <f>IF(AND('Matriz de Riesgos'!$AF$28="Muy Alta",'Matriz de Riesgos'!$AH$28="Mayor"),CONCATENATE("R3C",'Matriz de Riesgos'!$U$28),"")</f>
        <v/>
      </c>
      <c r="AG8" s="40" t="str">
        <f>IF(AND('Matriz de Riesgos'!$AF$29="Muy Alta",'Matriz de Riesgos'!$AH$29="Mayor"),CONCATENATE("R3C",'Matriz de Riesgos'!$U$29),"")</f>
        <v/>
      </c>
      <c r="AH8" s="41" t="str">
        <f>IF(AND('Matriz de Riesgos'!$AF$24="Muy Alta",'Matriz de Riesgos'!$AH$24="Catastrófico"),CONCATENATE("R3C",'Matriz de Riesgos'!$U$24),"")</f>
        <v/>
      </c>
      <c r="AI8" s="42" t="str">
        <f>IF(AND('Matriz de Riesgos'!$AF$25="Muy Alta",'Matriz de Riesgos'!$AH$25="Catastrófico"),CONCATENATE("R3C",'Matriz de Riesgos'!$U$25),"")</f>
        <v/>
      </c>
      <c r="AJ8" s="42" t="str">
        <f>IF(AND('Matriz de Riesgos'!$AF$26="Muy Alta",'Matriz de Riesgos'!$AH$26="Catastrófico"),CONCATENATE("R3C",'Matriz de Riesgos'!$U$26),"")</f>
        <v/>
      </c>
      <c r="AK8" s="42" t="str">
        <f>IF(AND('Matriz de Riesgos'!$AF$27="Muy Alta",'Matriz de Riesgos'!$AH$27="Catastrófico"),CONCATENATE("R3C",'Matriz de Riesgos'!$U$27),"")</f>
        <v/>
      </c>
      <c r="AL8" s="42" t="str">
        <f>IF(AND('Matriz de Riesgos'!$AF$28="Muy Alta",'Matriz de Riesgos'!$AH$28="Catastrófico"),CONCATENATE("R3C",'Matriz de Riesgos'!$U$28),"")</f>
        <v/>
      </c>
      <c r="AM8" s="43" t="str">
        <f>IF(AND('Matriz de Riesgos'!$AF$29="Muy Alta",'Matriz de Riesgos'!$AH$29="Catastrófico"),CONCATENATE("R3C",'Matriz de Riesgos'!$U$29),"")</f>
        <v/>
      </c>
      <c r="AN8" s="69"/>
      <c r="AO8" s="581"/>
      <c r="AP8" s="582"/>
      <c r="AQ8" s="582"/>
      <c r="AR8" s="582"/>
      <c r="AS8" s="582"/>
      <c r="AT8" s="583"/>
      <c r="AU8" s="69"/>
      <c r="AV8" s="69"/>
      <c r="AW8" s="69"/>
      <c r="AX8" s="69"/>
      <c r="AY8" s="69"/>
      <c r="AZ8" s="69"/>
      <c r="BA8" s="69"/>
      <c r="BB8" s="69"/>
      <c r="BC8" s="69"/>
      <c r="BD8" s="69"/>
      <c r="BE8" s="69"/>
      <c r="BF8" s="69"/>
      <c r="BG8" s="69"/>
      <c r="BH8" s="69"/>
      <c r="BI8" s="69"/>
      <c r="BJ8" s="69"/>
      <c r="BK8" s="69"/>
      <c r="BL8" s="69"/>
      <c r="BM8" s="69"/>
      <c r="BN8" s="69"/>
      <c r="BO8" s="69"/>
      <c r="BP8" s="69"/>
      <c r="BQ8" s="69"/>
      <c r="BR8" s="69"/>
      <c r="BS8" s="69"/>
      <c r="BT8" s="69"/>
      <c r="BU8" s="69"/>
      <c r="BV8" s="69"/>
      <c r="BW8" s="69"/>
      <c r="BX8" s="69"/>
    </row>
    <row r="9" spans="1:91" ht="15" customHeight="1">
      <c r="A9" s="69"/>
      <c r="B9" s="476"/>
      <c r="C9" s="476"/>
      <c r="D9" s="477"/>
      <c r="E9" s="575"/>
      <c r="F9" s="574"/>
      <c r="G9" s="574"/>
      <c r="H9" s="574"/>
      <c r="I9" s="590"/>
      <c r="J9" s="38" t="str">
        <f>IF(AND('Matriz de Riesgos'!$AF$30="Muy Alta",'Matriz de Riesgos'!$AH$30="Leve"),CONCATENATE("R4C",'Matriz de Riesgos'!$U$30),"")</f>
        <v/>
      </c>
      <c r="K9" s="39" t="str">
        <f>IF(AND('Matriz de Riesgos'!$AF$31="Muy Alta",'Matriz de Riesgos'!$AH$31="Leve"),CONCATENATE("R4C",'Matriz de Riesgos'!$U$31),"")</f>
        <v/>
      </c>
      <c r="L9" s="39" t="str">
        <f>IF(AND('Matriz de Riesgos'!$AF$32="Muy Alta",'Matriz de Riesgos'!$AH$32="Leve"),CONCATENATE("R4C",'Matriz de Riesgos'!$U$32),"")</f>
        <v/>
      </c>
      <c r="M9" s="39" t="str">
        <f>IF(AND('Matriz de Riesgos'!$AF$33="Muy Alta",'Matriz de Riesgos'!$AH$33="Leve"),CONCATENATE("R4C",'Matriz de Riesgos'!$U$33),"")</f>
        <v/>
      </c>
      <c r="N9" s="39" t="str">
        <f>IF(AND('Matriz de Riesgos'!$AF$34="Muy Alta",'Matriz de Riesgos'!$AH$34="Leve"),CONCATENATE("R4C",'Matriz de Riesgos'!$U$34),"")</f>
        <v/>
      </c>
      <c r="O9" s="40" t="str">
        <f>IF(AND('Matriz de Riesgos'!$AF$35="Muy Alta",'Matriz de Riesgos'!$AH$35="Leve"),CONCATENATE("R4C",'Matriz de Riesgos'!$U$35),"")</f>
        <v/>
      </c>
      <c r="P9" s="38" t="str">
        <f>IF(AND('Matriz de Riesgos'!$AF$30="Muy Alta",'Matriz de Riesgos'!$AH$30="Menor"),CONCATENATE("R4C",'Matriz de Riesgos'!$U$30),"")</f>
        <v/>
      </c>
      <c r="Q9" s="39" t="str">
        <f>IF(AND('Matriz de Riesgos'!$AF$31="Muy Alta",'Matriz de Riesgos'!$AH$31="Menor"),CONCATENATE("R4C",'Matriz de Riesgos'!$U$31),"")</f>
        <v/>
      </c>
      <c r="R9" s="39" t="str">
        <f>IF(AND('Matriz de Riesgos'!$AF$32="Muy Alta",'Matriz de Riesgos'!$AH$32="Menor"),CONCATENATE("R4C",'Matriz de Riesgos'!$U$32),"")</f>
        <v/>
      </c>
      <c r="S9" s="39" t="str">
        <f>IF(AND('Matriz de Riesgos'!$AF$33="Muy Alta",'Matriz de Riesgos'!$AH$33="Menor"),CONCATENATE("R4C",'Matriz de Riesgos'!$U$33),"")</f>
        <v/>
      </c>
      <c r="T9" s="39" t="str">
        <f>IF(AND('Matriz de Riesgos'!$AF$34="Muy Alta",'Matriz de Riesgos'!$AH$34="Menor"),CONCATENATE("R4C",'Matriz de Riesgos'!$U$34),"")</f>
        <v/>
      </c>
      <c r="U9" s="40" t="str">
        <f>IF(AND('Matriz de Riesgos'!$AF$35="Muy Alta",'Matriz de Riesgos'!$AH$35="Menor"),CONCATENATE("R4C",'Matriz de Riesgos'!$U$35),"")</f>
        <v/>
      </c>
      <c r="V9" s="38" t="str">
        <f>IF(AND('Matriz de Riesgos'!$AF$30="Muy Alta",'Matriz de Riesgos'!$AH$30="Moderado"),CONCATENATE("R4C",'Matriz de Riesgos'!$U$30),"")</f>
        <v/>
      </c>
      <c r="W9" s="39" t="str">
        <f>IF(AND('Matriz de Riesgos'!$AF$31="Muy Alta",'Matriz de Riesgos'!$AH$31="Moderado"),CONCATENATE("R4C",'Matriz de Riesgos'!$U$31),"")</f>
        <v/>
      </c>
      <c r="X9" s="39" t="str">
        <f>IF(AND('Matriz de Riesgos'!$AF$32="Muy Alta",'Matriz de Riesgos'!$AH$32="Moderado"),CONCATENATE("R4C",'Matriz de Riesgos'!$U$32),"")</f>
        <v/>
      </c>
      <c r="Y9" s="39" t="str">
        <f>IF(AND('Matriz de Riesgos'!$AF$33="Muy Alta",'Matriz de Riesgos'!$AH$33="Moderado"),CONCATENATE("R4C",'Matriz de Riesgos'!$U$33),"")</f>
        <v/>
      </c>
      <c r="Z9" s="39" t="str">
        <f>IF(AND('Matriz de Riesgos'!$AF$34="Muy Alta",'Matriz de Riesgos'!$AH$34="Moderado"),CONCATENATE("R4C",'Matriz de Riesgos'!$U$34),"")</f>
        <v/>
      </c>
      <c r="AA9" s="40" t="str">
        <f>IF(AND('Matriz de Riesgos'!$AF$35="Muy Alta",'Matriz de Riesgos'!$AH$35="Moderado"),CONCATENATE("R4C",'Matriz de Riesgos'!$U$35),"")</f>
        <v/>
      </c>
      <c r="AB9" s="38" t="str">
        <f>IF(AND('Matriz de Riesgos'!$AF$30="Muy Alta",'Matriz de Riesgos'!$AH$30="Mayor"),CONCATENATE("R4C",'Matriz de Riesgos'!$U$30),"")</f>
        <v/>
      </c>
      <c r="AC9" s="39" t="str">
        <f>IF(AND('Matriz de Riesgos'!$AF$31="Muy Alta",'Matriz de Riesgos'!$AH$31="Mayor"),CONCATENATE("R4C",'Matriz de Riesgos'!$U$31),"")</f>
        <v/>
      </c>
      <c r="AD9" s="39" t="str">
        <f>IF(AND('Matriz de Riesgos'!$AF$32="Muy Alta",'Matriz de Riesgos'!$AH$32="Mayor"),CONCATENATE("R4C",'Matriz de Riesgos'!$U$32),"")</f>
        <v/>
      </c>
      <c r="AE9" s="39" t="str">
        <f>IF(AND('Matriz de Riesgos'!$AF$33="Muy Alta",'Matriz de Riesgos'!$AH$33="Mayor"),CONCATENATE("R4C",'Matriz de Riesgos'!$U$33),"")</f>
        <v/>
      </c>
      <c r="AF9" s="39" t="str">
        <f>IF(AND('Matriz de Riesgos'!$AF$34="Muy Alta",'Matriz de Riesgos'!$AH$34="Mayor"),CONCATENATE("R4C",'Matriz de Riesgos'!$U$34),"")</f>
        <v/>
      </c>
      <c r="AG9" s="40" t="str">
        <f>IF(AND('Matriz de Riesgos'!$AF$35="Muy Alta",'Matriz de Riesgos'!$AH$35="Mayor"),CONCATENATE("R4C",'Matriz de Riesgos'!$U$35),"")</f>
        <v/>
      </c>
      <c r="AH9" s="41" t="str">
        <f>IF(AND('Matriz de Riesgos'!$AF$30="Muy Alta",'Matriz de Riesgos'!$AH$30="Catastrófico"),CONCATENATE("R4C",'Matriz de Riesgos'!$U$30),"")</f>
        <v/>
      </c>
      <c r="AI9" s="42" t="str">
        <f>IF(AND('Matriz de Riesgos'!$AF$31="Muy Alta",'Matriz de Riesgos'!$AH$31="Catastrófico"),CONCATENATE("R4C",'Matriz de Riesgos'!$U$31),"")</f>
        <v/>
      </c>
      <c r="AJ9" s="42" t="str">
        <f>IF(AND('Matriz de Riesgos'!$AF$32="Muy Alta",'Matriz de Riesgos'!$AH$32="Catastrófico"),CONCATENATE("R4C",'Matriz de Riesgos'!$U$32),"")</f>
        <v/>
      </c>
      <c r="AK9" s="42" t="str">
        <f>IF(AND('Matriz de Riesgos'!$AF$33="Muy Alta",'Matriz de Riesgos'!$AH$33="Catastrófico"),CONCATENATE("R4C",'Matriz de Riesgos'!$U$33),"")</f>
        <v/>
      </c>
      <c r="AL9" s="42" t="str">
        <f>IF(AND('Matriz de Riesgos'!$AF$34="Muy Alta",'Matriz de Riesgos'!$AH$34="Catastrófico"),CONCATENATE("R4C",'Matriz de Riesgos'!$U$34),"")</f>
        <v/>
      </c>
      <c r="AM9" s="43" t="str">
        <f>IF(AND('Matriz de Riesgos'!$AF$35="Muy Alta",'Matriz de Riesgos'!$AH$35="Catastrófico"),CONCATENATE("R4C",'Matriz de Riesgos'!$U$35),"")</f>
        <v/>
      </c>
      <c r="AN9" s="69"/>
      <c r="AO9" s="581"/>
      <c r="AP9" s="582"/>
      <c r="AQ9" s="582"/>
      <c r="AR9" s="582"/>
      <c r="AS9" s="582"/>
      <c r="AT9" s="583"/>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row>
    <row r="10" spans="1:91" ht="15" customHeight="1">
      <c r="A10" s="69"/>
      <c r="B10" s="476"/>
      <c r="C10" s="476"/>
      <c r="D10" s="477"/>
      <c r="E10" s="575"/>
      <c r="F10" s="574"/>
      <c r="G10" s="574"/>
      <c r="H10" s="574"/>
      <c r="I10" s="590"/>
      <c r="J10" s="38" t="str">
        <f>IF(AND('Matriz de Riesgos'!$AF$36="Muy Alta",'Matriz de Riesgos'!$AH$36="Leve"),CONCATENATE("R5C",'Matriz de Riesgos'!$U$36),"")</f>
        <v/>
      </c>
      <c r="K10" s="39" t="str">
        <f>IF(AND('Matriz de Riesgos'!$AF$37="Muy Alta",'Matriz de Riesgos'!$AH$37="Leve"),CONCATENATE("R5C",'Matriz de Riesgos'!$U$37),"")</f>
        <v/>
      </c>
      <c r="L10" s="39" t="str">
        <f>IF(AND('Matriz de Riesgos'!$AF$38="Muy Alta",'Matriz de Riesgos'!$AH$38="Leve"),CONCATENATE("R5C",'Matriz de Riesgos'!$U$38),"")</f>
        <v/>
      </c>
      <c r="M10" s="39" t="str">
        <f>IF(AND('Matriz de Riesgos'!$AF$39="Muy Alta",'Matriz de Riesgos'!$AH$39="Leve"),CONCATENATE("R5C",'Matriz de Riesgos'!$U$39),"")</f>
        <v/>
      </c>
      <c r="N10" s="39" t="str">
        <f>IF(AND('Matriz de Riesgos'!$AF$40="Muy Alta",'Matriz de Riesgos'!$AH$40="Leve"),CONCATENATE("R5C",'Matriz de Riesgos'!$U$40),"")</f>
        <v/>
      </c>
      <c r="O10" s="40" t="str">
        <f>IF(AND('Matriz de Riesgos'!$AF$41="Muy Alta",'Matriz de Riesgos'!$AH$41="Leve"),CONCATENATE("R5C",'Matriz de Riesgos'!$U$41),"")</f>
        <v/>
      </c>
      <c r="P10" s="38" t="str">
        <f>IF(AND('Matriz de Riesgos'!$AF$36="Muy Alta",'Matriz de Riesgos'!$AH$36="Menor"),CONCATENATE("R5C",'Matriz de Riesgos'!$U$36),"")</f>
        <v/>
      </c>
      <c r="Q10" s="39" t="str">
        <f>IF(AND('Matriz de Riesgos'!$AF$37="Muy Alta",'Matriz de Riesgos'!$AH$37="Menor"),CONCATENATE("R5C",'Matriz de Riesgos'!$U$37),"")</f>
        <v/>
      </c>
      <c r="R10" s="39" t="str">
        <f>IF(AND('Matriz de Riesgos'!$AF$38="Muy Alta",'Matriz de Riesgos'!$AH$38="Menor"),CONCATENATE("R5C",'Matriz de Riesgos'!$U$38),"")</f>
        <v/>
      </c>
      <c r="S10" s="39" t="str">
        <f>IF(AND('Matriz de Riesgos'!$AF$39="Muy Alta",'Matriz de Riesgos'!$AH$39="Menor"),CONCATENATE("R5C",'Matriz de Riesgos'!$U$39),"")</f>
        <v/>
      </c>
      <c r="T10" s="39" t="str">
        <f>IF(AND('Matriz de Riesgos'!$AF$40="Muy Alta",'Matriz de Riesgos'!$AH$40="Menor"),CONCATENATE("R5C",'Matriz de Riesgos'!$U$40),"")</f>
        <v/>
      </c>
      <c r="U10" s="40" t="str">
        <f>IF(AND('Matriz de Riesgos'!$AF$41="Muy Alta",'Matriz de Riesgos'!$AH$41="Menor"),CONCATENATE("R5C",'Matriz de Riesgos'!$U$41),"")</f>
        <v/>
      </c>
      <c r="V10" s="38" t="str">
        <f>IF(AND('Matriz de Riesgos'!$AF$36="Muy Alta",'Matriz de Riesgos'!$AH$36="Moderado"),CONCATENATE("R5C",'Matriz de Riesgos'!$U$36),"")</f>
        <v/>
      </c>
      <c r="W10" s="39" t="str">
        <f>IF(AND('Matriz de Riesgos'!$AF$37="Muy Alta",'Matriz de Riesgos'!$AH$37="Moderado"),CONCATENATE("R5C",'Matriz de Riesgos'!$U$37),"")</f>
        <v/>
      </c>
      <c r="X10" s="39" t="str">
        <f>IF(AND('Matriz de Riesgos'!$AF$38="Muy Alta",'Matriz de Riesgos'!$AH$38="Moderado"),CONCATENATE("R5C",'Matriz de Riesgos'!$U$38),"")</f>
        <v/>
      </c>
      <c r="Y10" s="39" t="str">
        <f>IF(AND('Matriz de Riesgos'!$AF$39="Muy Alta",'Matriz de Riesgos'!$AH$39="Moderado"),CONCATENATE("R5C",'Matriz de Riesgos'!$U$39),"")</f>
        <v/>
      </c>
      <c r="Z10" s="39" t="str">
        <f>IF(AND('Matriz de Riesgos'!$AF$40="Muy Alta",'Matriz de Riesgos'!$AH$40="Moderado"),CONCATENATE("R5C",'Matriz de Riesgos'!$U$40),"")</f>
        <v/>
      </c>
      <c r="AA10" s="40" t="str">
        <f>IF(AND('Matriz de Riesgos'!$AF$41="Muy Alta",'Matriz de Riesgos'!$AH$41="Moderado"),CONCATENATE("R5C",'Matriz de Riesgos'!$U$41),"")</f>
        <v/>
      </c>
      <c r="AB10" s="38" t="str">
        <f>IF(AND('Matriz de Riesgos'!$AF$36="Muy Alta",'Matriz de Riesgos'!$AH$36="Mayor"),CONCATENATE("R5C",'Matriz de Riesgos'!$U$36),"")</f>
        <v/>
      </c>
      <c r="AC10" s="39" t="str">
        <f>IF(AND('Matriz de Riesgos'!$AF$37="Muy Alta",'Matriz de Riesgos'!$AH$37="Mayor"),CONCATENATE("R5C",'Matriz de Riesgos'!$U$37),"")</f>
        <v/>
      </c>
      <c r="AD10" s="39" t="str">
        <f>IF(AND('Matriz de Riesgos'!$AF$38="Muy Alta",'Matriz de Riesgos'!$AH$38="Mayor"),CONCATENATE("R5C",'Matriz de Riesgos'!$U$38),"")</f>
        <v/>
      </c>
      <c r="AE10" s="39" t="str">
        <f>IF(AND('Matriz de Riesgos'!$AF$39="Muy Alta",'Matriz de Riesgos'!$AH$39="Mayor"),CONCATENATE("R5C",'Matriz de Riesgos'!$U$39),"")</f>
        <v/>
      </c>
      <c r="AF10" s="39" t="str">
        <f>IF(AND('Matriz de Riesgos'!$AF$40="Muy Alta",'Matriz de Riesgos'!$AH$40="Mayor"),CONCATENATE("R5C",'Matriz de Riesgos'!$U$40),"")</f>
        <v/>
      </c>
      <c r="AG10" s="40" t="str">
        <f>IF(AND('Matriz de Riesgos'!$AF$41="Muy Alta",'Matriz de Riesgos'!$AH$41="Mayor"),CONCATENATE("R5C",'Matriz de Riesgos'!$U$41),"")</f>
        <v/>
      </c>
      <c r="AH10" s="41" t="str">
        <f>IF(AND('Matriz de Riesgos'!$AF$36="Muy Alta",'Matriz de Riesgos'!$AH$36="Catastrófico"),CONCATENATE("R5C",'Matriz de Riesgos'!$U$36),"")</f>
        <v/>
      </c>
      <c r="AI10" s="42" t="str">
        <f>IF(AND('Matriz de Riesgos'!$AF$37="Muy Alta",'Matriz de Riesgos'!$AH$37="Catastrófico"),CONCATENATE("R5C",'Matriz de Riesgos'!$U$37),"")</f>
        <v/>
      </c>
      <c r="AJ10" s="42" t="str">
        <f>IF(AND('Matriz de Riesgos'!$AF$38="Muy Alta",'Matriz de Riesgos'!$AH$38="Catastrófico"),CONCATENATE("R5C",'Matriz de Riesgos'!$U$38),"")</f>
        <v/>
      </c>
      <c r="AK10" s="42" t="str">
        <f>IF(AND('Matriz de Riesgos'!$AF$39="Muy Alta",'Matriz de Riesgos'!$AH$39="Catastrófico"),CONCATENATE("R5C",'Matriz de Riesgos'!$U$39),"")</f>
        <v/>
      </c>
      <c r="AL10" s="42" t="str">
        <f>IF(AND('Matriz de Riesgos'!$AF$40="Muy Alta",'Matriz de Riesgos'!$AH$40="Catastrófico"),CONCATENATE("R5C",'Matriz de Riesgos'!$U$40),"")</f>
        <v/>
      </c>
      <c r="AM10" s="43" t="str">
        <f>IF(AND('Matriz de Riesgos'!$AF$41="Muy Alta",'Matriz de Riesgos'!$AH$41="Catastrófico"),CONCATENATE("R5C",'Matriz de Riesgos'!$U$41),"")</f>
        <v/>
      </c>
      <c r="AN10" s="69"/>
      <c r="AO10" s="581"/>
      <c r="AP10" s="582"/>
      <c r="AQ10" s="582"/>
      <c r="AR10" s="582"/>
      <c r="AS10" s="582"/>
      <c r="AT10" s="583"/>
      <c r="AU10" s="69"/>
      <c r="AV10" s="69"/>
      <c r="AW10" s="69"/>
      <c r="AX10" s="69"/>
      <c r="AY10" s="69"/>
      <c r="AZ10" s="69"/>
      <c r="BA10" s="69"/>
      <c r="BB10" s="69"/>
      <c r="BC10" s="69"/>
      <c r="BD10" s="69"/>
      <c r="BE10" s="69"/>
      <c r="BF10" s="69"/>
      <c r="BG10" s="69"/>
      <c r="BH10" s="69"/>
      <c r="BI10" s="69"/>
      <c r="BJ10" s="69"/>
      <c r="BK10" s="69"/>
      <c r="BL10" s="69"/>
      <c r="BM10" s="69"/>
      <c r="BN10" s="69"/>
      <c r="BO10" s="69"/>
      <c r="BP10" s="69"/>
      <c r="BQ10" s="69"/>
      <c r="BR10" s="69"/>
      <c r="BS10" s="69"/>
      <c r="BT10" s="69"/>
      <c r="BU10" s="69"/>
      <c r="BV10" s="69"/>
      <c r="BW10" s="69"/>
      <c r="BX10" s="69"/>
    </row>
    <row r="11" spans="1:91" ht="15" customHeight="1">
      <c r="A11" s="69"/>
      <c r="B11" s="476"/>
      <c r="C11" s="476"/>
      <c r="D11" s="477"/>
      <c r="E11" s="575"/>
      <c r="F11" s="574"/>
      <c r="G11" s="574"/>
      <c r="H11" s="574"/>
      <c r="I11" s="590"/>
      <c r="J11" s="38" t="str">
        <f>IF(AND('Matriz de Riesgos'!$AF$42="Muy Alta",'Matriz de Riesgos'!$AH$42="Leve"),CONCATENATE("R6C",'Matriz de Riesgos'!$U$42),"")</f>
        <v/>
      </c>
      <c r="K11" s="39" t="str">
        <f>IF(AND('Matriz de Riesgos'!$AF$43="Muy Alta",'Matriz de Riesgos'!$AH$43="Leve"),CONCATENATE("R6C",'Matriz de Riesgos'!$U$43),"")</f>
        <v/>
      </c>
      <c r="L11" s="39" t="str">
        <f>IF(AND('Matriz de Riesgos'!$AF$44="Muy Alta",'Matriz de Riesgos'!$AH$44="Leve"),CONCATENATE("R6C",'Matriz de Riesgos'!$U$44),"")</f>
        <v/>
      </c>
      <c r="M11" s="39" t="str">
        <f>IF(AND('Matriz de Riesgos'!$AF$45="Muy Alta",'Matriz de Riesgos'!$AH$45="Leve"),CONCATENATE("R6C",'Matriz de Riesgos'!$U$45),"")</f>
        <v/>
      </c>
      <c r="N11" s="39" t="str">
        <f>IF(AND('Matriz de Riesgos'!$AF$46="Muy Alta",'Matriz de Riesgos'!$AH$46="Leve"),CONCATENATE("R6C",'Matriz de Riesgos'!$U$46),"")</f>
        <v/>
      </c>
      <c r="O11" s="40" t="str">
        <f>IF(AND('Matriz de Riesgos'!$AF$47="Muy Alta",'Matriz de Riesgos'!$AH$47="Leve"),CONCATENATE("R6C",'Matriz de Riesgos'!$U$47),"")</f>
        <v/>
      </c>
      <c r="P11" s="38" t="str">
        <f>IF(AND('Matriz de Riesgos'!$AF$42="Muy Alta",'Matriz de Riesgos'!$AH$42="Menor"),CONCATENATE("R6C",'Matriz de Riesgos'!$U$42),"")</f>
        <v/>
      </c>
      <c r="Q11" s="39" t="str">
        <f>IF(AND('Matriz de Riesgos'!$AF$43="Muy Alta",'Matriz de Riesgos'!$AH$43="Menor"),CONCATENATE("R6C",'Matriz de Riesgos'!$U$43),"")</f>
        <v/>
      </c>
      <c r="R11" s="39" t="str">
        <f>IF(AND('Matriz de Riesgos'!$AF$44="Muy Alta",'Matriz de Riesgos'!$AH$44="Menor"),CONCATENATE("R6C",'Matriz de Riesgos'!$U$44),"")</f>
        <v/>
      </c>
      <c r="S11" s="39" t="str">
        <f>IF(AND('Matriz de Riesgos'!$AF$45="Muy Alta",'Matriz de Riesgos'!$AH$45="Menor"),CONCATENATE("R6C",'Matriz de Riesgos'!$U$45),"")</f>
        <v/>
      </c>
      <c r="T11" s="39" t="str">
        <f>IF(AND('Matriz de Riesgos'!$AF$46="Muy Alta",'Matriz de Riesgos'!$AH$46="Menor"),CONCATENATE("R6C",'Matriz de Riesgos'!$U$46),"")</f>
        <v/>
      </c>
      <c r="U11" s="40" t="str">
        <f>IF(AND('Matriz de Riesgos'!$AF$47="Muy Alta",'Matriz de Riesgos'!$AH$47="Menor"),CONCATENATE("R6C",'Matriz de Riesgos'!$U$47),"")</f>
        <v/>
      </c>
      <c r="V11" s="38" t="str">
        <f>IF(AND('Matriz de Riesgos'!$AF$42="Muy Alta",'Matriz de Riesgos'!$AH$42="Moderado"),CONCATENATE("R6C",'Matriz de Riesgos'!$U$42),"")</f>
        <v/>
      </c>
      <c r="W11" s="39" t="str">
        <f>IF(AND('Matriz de Riesgos'!$AF$43="Muy Alta",'Matriz de Riesgos'!$AH$43="Moderado"),CONCATENATE("R6C",'Matriz de Riesgos'!$U$43),"")</f>
        <v/>
      </c>
      <c r="X11" s="39" t="str">
        <f>IF(AND('Matriz de Riesgos'!$AF$44="Muy Alta",'Matriz de Riesgos'!$AH$44="Moderado"),CONCATENATE("R6C",'Matriz de Riesgos'!$U$44),"")</f>
        <v/>
      </c>
      <c r="Y11" s="39" t="str">
        <f>IF(AND('Matriz de Riesgos'!$AF$45="Muy Alta",'Matriz de Riesgos'!$AH$45="Moderado"),CONCATENATE("R6C",'Matriz de Riesgos'!$U$45),"")</f>
        <v/>
      </c>
      <c r="Z11" s="39" t="str">
        <f>IF(AND('Matriz de Riesgos'!$AF$46="Muy Alta",'Matriz de Riesgos'!$AH$46="Moderado"),CONCATENATE("R6C",'Matriz de Riesgos'!$U$46),"")</f>
        <v/>
      </c>
      <c r="AA11" s="40" t="str">
        <f>IF(AND('Matriz de Riesgos'!$AF$47="Muy Alta",'Matriz de Riesgos'!$AH$47="Moderado"),CONCATENATE("R6C",'Matriz de Riesgos'!$U$47),"")</f>
        <v/>
      </c>
      <c r="AB11" s="38" t="str">
        <f>IF(AND('Matriz de Riesgos'!$AF$42="Muy Alta",'Matriz de Riesgos'!$AH$42="Mayor"),CONCATENATE("R6C",'Matriz de Riesgos'!$U$42),"")</f>
        <v/>
      </c>
      <c r="AC11" s="39" t="str">
        <f>IF(AND('Matriz de Riesgos'!$AF$43="Muy Alta",'Matriz de Riesgos'!$AH$43="Mayor"),CONCATENATE("R6C",'Matriz de Riesgos'!$U$43),"")</f>
        <v/>
      </c>
      <c r="AD11" s="39" t="str">
        <f>IF(AND('Matriz de Riesgos'!$AF$44="Muy Alta",'Matriz de Riesgos'!$AH$44="Mayor"),CONCATENATE("R6C",'Matriz de Riesgos'!$U$44),"")</f>
        <v/>
      </c>
      <c r="AE11" s="39" t="str">
        <f>IF(AND('Matriz de Riesgos'!$AF$45="Muy Alta",'Matriz de Riesgos'!$AH$45="Mayor"),CONCATENATE("R6C",'Matriz de Riesgos'!$U$45),"")</f>
        <v/>
      </c>
      <c r="AF11" s="39" t="str">
        <f>IF(AND('Matriz de Riesgos'!$AF$46="Muy Alta",'Matriz de Riesgos'!$AH$46="Mayor"),CONCATENATE("R6C",'Matriz de Riesgos'!$U$46),"")</f>
        <v/>
      </c>
      <c r="AG11" s="40" t="str">
        <f>IF(AND('Matriz de Riesgos'!$AF$47="Muy Alta",'Matriz de Riesgos'!$AH$47="Mayor"),CONCATENATE("R6C",'Matriz de Riesgos'!$U$47),"")</f>
        <v/>
      </c>
      <c r="AH11" s="41" t="str">
        <f>IF(AND('Matriz de Riesgos'!$AF$42="Muy Alta",'Matriz de Riesgos'!$AH$42="Catastrófico"),CONCATENATE("R6C",'Matriz de Riesgos'!$U$42),"")</f>
        <v/>
      </c>
      <c r="AI11" s="42" t="str">
        <f>IF(AND('Matriz de Riesgos'!$AF$43="Muy Alta",'Matriz de Riesgos'!$AH$43="Catastrófico"),CONCATENATE("R6C",'Matriz de Riesgos'!$U$43),"")</f>
        <v/>
      </c>
      <c r="AJ11" s="42" t="str">
        <f>IF(AND('Matriz de Riesgos'!$AF$44="Muy Alta",'Matriz de Riesgos'!$AH$44="Catastrófico"),CONCATENATE("R6C",'Matriz de Riesgos'!$U$44),"")</f>
        <v/>
      </c>
      <c r="AK11" s="42" t="str">
        <f>IF(AND('Matriz de Riesgos'!$AF$45="Muy Alta",'Matriz de Riesgos'!$AH$45="Catastrófico"),CONCATENATE("R6C",'Matriz de Riesgos'!$U$45),"")</f>
        <v/>
      </c>
      <c r="AL11" s="42" t="str">
        <f>IF(AND('Matriz de Riesgos'!$AF$46="Muy Alta",'Matriz de Riesgos'!$AH$46="Catastrófico"),CONCATENATE("R6C",'Matriz de Riesgos'!$U$46),"")</f>
        <v/>
      </c>
      <c r="AM11" s="43" t="str">
        <f>IF(AND('Matriz de Riesgos'!$AF$47="Muy Alta",'Matriz de Riesgos'!$AH$47="Catastrófico"),CONCATENATE("R6C",'Matriz de Riesgos'!$U$47),"")</f>
        <v/>
      </c>
      <c r="AN11" s="69"/>
      <c r="AO11" s="581"/>
      <c r="AP11" s="582"/>
      <c r="AQ11" s="582"/>
      <c r="AR11" s="582"/>
      <c r="AS11" s="582"/>
      <c r="AT11" s="583"/>
      <c r="AU11" s="69"/>
      <c r="AV11" s="69"/>
      <c r="AW11" s="69"/>
      <c r="AX11" s="69"/>
      <c r="AY11" s="69"/>
      <c r="AZ11" s="69"/>
      <c r="BA11" s="69"/>
      <c r="BB11" s="69"/>
      <c r="BC11" s="69"/>
      <c r="BD11" s="69"/>
      <c r="BE11" s="69"/>
      <c r="BF11" s="69"/>
      <c r="BG11" s="69"/>
      <c r="BH11" s="69"/>
      <c r="BI11" s="69"/>
      <c r="BJ11" s="69"/>
      <c r="BK11" s="69"/>
      <c r="BL11" s="69"/>
      <c r="BM11" s="69"/>
      <c r="BN11" s="69"/>
      <c r="BO11" s="69"/>
      <c r="BP11" s="69"/>
      <c r="BQ11" s="69"/>
      <c r="BR11" s="69"/>
      <c r="BS11" s="69"/>
      <c r="BT11" s="69"/>
      <c r="BU11" s="69"/>
      <c r="BV11" s="69"/>
      <c r="BW11" s="69"/>
      <c r="BX11" s="69"/>
    </row>
    <row r="12" spans="1:91" ht="15" customHeight="1">
      <c r="A12" s="69"/>
      <c r="B12" s="476"/>
      <c r="C12" s="476"/>
      <c r="D12" s="477"/>
      <c r="E12" s="575"/>
      <c r="F12" s="574"/>
      <c r="G12" s="574"/>
      <c r="H12" s="574"/>
      <c r="I12" s="590"/>
      <c r="J12" s="38" t="str">
        <f>IF(AND('Matriz de Riesgos'!$AF$48="Muy Alta",'Matriz de Riesgos'!$AH$48="Leve"),CONCATENATE("R7C",'Matriz de Riesgos'!$U$48),"")</f>
        <v/>
      </c>
      <c r="K12" s="39" t="str">
        <f>IF(AND('Matriz de Riesgos'!$AF$49="Muy Alta",'Matriz de Riesgos'!$AH$49="Leve"),CONCATENATE("R7C",'Matriz de Riesgos'!$U$49),"")</f>
        <v/>
      </c>
      <c r="L12" s="39" t="str">
        <f>IF(AND('Matriz de Riesgos'!$AF$50="Muy Alta",'Matriz de Riesgos'!$AH$50="Leve"),CONCATENATE("R7C",'Matriz de Riesgos'!$U$50),"")</f>
        <v/>
      </c>
      <c r="M12" s="39" t="str">
        <f>IF(AND('Matriz de Riesgos'!$AF$51="Muy Alta",'Matriz de Riesgos'!$AH$51="Leve"),CONCATENATE("R7C",'Matriz de Riesgos'!$U$51),"")</f>
        <v/>
      </c>
      <c r="N12" s="39" t="str">
        <f>IF(AND('Matriz de Riesgos'!$AF$52="Muy Alta",'Matriz de Riesgos'!$AH$52="Leve"),CONCATENATE("R7C",'Matriz de Riesgos'!$U$52),"")</f>
        <v/>
      </c>
      <c r="O12" s="40" t="str">
        <f>IF(AND('Matriz de Riesgos'!$AF$53="Muy Alta",'Matriz de Riesgos'!$AH$53="Leve"),CONCATENATE("R7C",'Matriz de Riesgos'!$U$53),"")</f>
        <v/>
      </c>
      <c r="P12" s="38" t="str">
        <f>IF(AND('Matriz de Riesgos'!$AF$48="Muy Alta",'Matriz de Riesgos'!$AH$48="Menor"),CONCATENATE("R7C",'Matriz de Riesgos'!$U$48),"")</f>
        <v/>
      </c>
      <c r="Q12" s="39" t="str">
        <f>IF(AND('Matriz de Riesgos'!$AF$49="Muy Alta",'Matriz de Riesgos'!$AH$49="Menor"),CONCATENATE("R7C",'Matriz de Riesgos'!$U$49),"")</f>
        <v/>
      </c>
      <c r="R12" s="39" t="str">
        <f>IF(AND('Matriz de Riesgos'!$AF$50="Muy Alta",'Matriz de Riesgos'!$AH$50="Menor"),CONCATENATE("R7C",'Matriz de Riesgos'!$U$50),"")</f>
        <v/>
      </c>
      <c r="S12" s="39" t="str">
        <f>IF(AND('Matriz de Riesgos'!$AF$51="Muy Alta",'Matriz de Riesgos'!$AH$51="Menor"),CONCATENATE("R7C",'Matriz de Riesgos'!$U$51),"")</f>
        <v/>
      </c>
      <c r="T12" s="39" t="str">
        <f>IF(AND('Matriz de Riesgos'!$AF$52="Muy Alta",'Matriz de Riesgos'!$AH$52="Menor"),CONCATENATE("R7C",'Matriz de Riesgos'!$U$52),"")</f>
        <v/>
      </c>
      <c r="U12" s="40" t="str">
        <f>IF(AND('Matriz de Riesgos'!$AF$53="Muy Alta",'Matriz de Riesgos'!$AH$53="Menor"),CONCATENATE("R7C",'Matriz de Riesgos'!$U$53),"")</f>
        <v/>
      </c>
      <c r="V12" s="38" t="str">
        <f>IF(AND('Matriz de Riesgos'!$AF$48="Muy Alta",'Matriz de Riesgos'!$AH$48="Moderado"),CONCATENATE("R7C",'Matriz de Riesgos'!$U$48),"")</f>
        <v/>
      </c>
      <c r="W12" s="39" t="str">
        <f>IF(AND('Matriz de Riesgos'!$AF$49="Muy Alta",'Matriz de Riesgos'!$AH$49="Moderado"),CONCATENATE("R7C",'Matriz de Riesgos'!$U$49),"")</f>
        <v/>
      </c>
      <c r="X12" s="39" t="str">
        <f>IF(AND('Matriz de Riesgos'!$AF$50="Muy Alta",'Matriz de Riesgos'!$AH$50="Moderado"),CONCATENATE("R7C",'Matriz de Riesgos'!$U$50),"")</f>
        <v/>
      </c>
      <c r="Y12" s="39" t="str">
        <f>IF(AND('Matriz de Riesgos'!$AF$51="Muy Alta",'Matriz de Riesgos'!$AH$51="Moderado"),CONCATENATE("R7C",'Matriz de Riesgos'!$U$51),"")</f>
        <v/>
      </c>
      <c r="Z12" s="39" t="str">
        <f>IF(AND('Matriz de Riesgos'!$AF$52="Muy Alta",'Matriz de Riesgos'!$AH$52="Moderado"),CONCATENATE("R7C",'Matriz de Riesgos'!$U$52),"")</f>
        <v/>
      </c>
      <c r="AA12" s="40" t="str">
        <f>IF(AND('Matriz de Riesgos'!$AF$53="Muy Alta",'Matriz de Riesgos'!$AH$53="Moderado"),CONCATENATE("R7C",'Matriz de Riesgos'!$U$53),"")</f>
        <v/>
      </c>
      <c r="AB12" s="38" t="str">
        <f>IF(AND('Matriz de Riesgos'!$AF$48="Muy Alta",'Matriz de Riesgos'!$AH$48="Mayor"),CONCATENATE("R7C",'Matriz de Riesgos'!$U$48),"")</f>
        <v/>
      </c>
      <c r="AC12" s="39" t="str">
        <f>IF(AND('Matriz de Riesgos'!$AF$49="Muy Alta",'Matriz de Riesgos'!$AH$49="Mayor"),CONCATENATE("R7C",'Matriz de Riesgos'!$U$49),"")</f>
        <v/>
      </c>
      <c r="AD12" s="39" t="str">
        <f>IF(AND('Matriz de Riesgos'!$AF$50="Muy Alta",'Matriz de Riesgos'!$AH$50="Mayor"),CONCATENATE("R7C",'Matriz de Riesgos'!$U$50),"")</f>
        <v/>
      </c>
      <c r="AE12" s="39" t="str">
        <f>IF(AND('Matriz de Riesgos'!$AF$51="Muy Alta",'Matriz de Riesgos'!$AH$51="Mayor"),CONCATENATE("R7C",'Matriz de Riesgos'!$U$51),"")</f>
        <v/>
      </c>
      <c r="AF12" s="39" t="str">
        <f>IF(AND('Matriz de Riesgos'!$AF$52="Muy Alta",'Matriz de Riesgos'!$AH$52="Mayor"),CONCATENATE("R7C",'Matriz de Riesgos'!$U$52),"")</f>
        <v/>
      </c>
      <c r="AG12" s="40" t="str">
        <f>IF(AND('Matriz de Riesgos'!$AF$53="Muy Alta",'Matriz de Riesgos'!$AH$53="Mayor"),CONCATENATE("R7C",'Matriz de Riesgos'!$U$53),"")</f>
        <v/>
      </c>
      <c r="AH12" s="41" t="str">
        <f>IF(AND('Matriz de Riesgos'!$AF$48="Muy Alta",'Matriz de Riesgos'!$AH$48="Catastrófico"),CONCATENATE("R7C",'Matriz de Riesgos'!$U$48),"")</f>
        <v/>
      </c>
      <c r="AI12" s="42" t="str">
        <f>IF(AND('Matriz de Riesgos'!$AF$49="Muy Alta",'Matriz de Riesgos'!$AH$49="Catastrófico"),CONCATENATE("R7C",'Matriz de Riesgos'!$U$49),"")</f>
        <v/>
      </c>
      <c r="AJ12" s="42" t="str">
        <f>IF(AND('Matriz de Riesgos'!$AF$50="Muy Alta",'Matriz de Riesgos'!$AH$50="Catastrófico"),CONCATENATE("R7C",'Matriz de Riesgos'!$U$50),"")</f>
        <v/>
      </c>
      <c r="AK12" s="42" t="str">
        <f>IF(AND('Matriz de Riesgos'!$AF$51="Muy Alta",'Matriz de Riesgos'!$AH$51="Catastrófico"),CONCATENATE("R7C",'Matriz de Riesgos'!$U$51),"")</f>
        <v/>
      </c>
      <c r="AL12" s="42" t="str">
        <f>IF(AND('Matriz de Riesgos'!$AF$52="Muy Alta",'Matriz de Riesgos'!$AH$52="Catastrófico"),CONCATENATE("R7C",'Matriz de Riesgos'!$U$52),"")</f>
        <v/>
      </c>
      <c r="AM12" s="43" t="str">
        <f>IF(AND('Matriz de Riesgos'!$AF$53="Muy Alta",'Matriz de Riesgos'!$AH$53="Catastrófico"),CONCATENATE("R7C",'Matriz de Riesgos'!$U$53),"")</f>
        <v/>
      </c>
      <c r="AN12" s="69"/>
      <c r="AO12" s="581"/>
      <c r="AP12" s="582"/>
      <c r="AQ12" s="582"/>
      <c r="AR12" s="582"/>
      <c r="AS12" s="582"/>
      <c r="AT12" s="583"/>
      <c r="AU12" s="69"/>
      <c r="AV12" s="69"/>
      <c r="AW12" s="69"/>
      <c r="AX12" s="69"/>
      <c r="AY12" s="69"/>
      <c r="AZ12" s="69"/>
      <c r="BA12" s="69"/>
      <c r="BB12" s="69"/>
      <c r="BC12" s="69"/>
      <c r="BD12" s="69"/>
      <c r="BE12" s="69"/>
      <c r="BF12" s="69"/>
      <c r="BG12" s="69"/>
      <c r="BH12" s="69"/>
      <c r="BI12" s="69"/>
      <c r="BJ12" s="69"/>
      <c r="BK12" s="69"/>
      <c r="BL12" s="69"/>
      <c r="BM12" s="69"/>
      <c r="BN12" s="69"/>
      <c r="BO12" s="69"/>
      <c r="BP12" s="69"/>
      <c r="BQ12" s="69"/>
      <c r="BR12" s="69"/>
      <c r="BS12" s="69"/>
      <c r="BT12" s="69"/>
      <c r="BU12" s="69"/>
      <c r="BV12" s="69"/>
      <c r="BW12" s="69"/>
      <c r="BX12" s="69"/>
    </row>
    <row r="13" spans="1:91" ht="15" customHeight="1">
      <c r="A13" s="69"/>
      <c r="B13" s="476"/>
      <c r="C13" s="476"/>
      <c r="D13" s="477"/>
      <c r="E13" s="575"/>
      <c r="F13" s="574"/>
      <c r="G13" s="574"/>
      <c r="H13" s="574"/>
      <c r="I13" s="590"/>
      <c r="J13" s="38" t="str">
        <f>IF(AND('Matriz de Riesgos'!$AF$54="Muy Alta",'Matriz de Riesgos'!$AH$54="Leve"),CONCATENATE("R8C",'Matriz de Riesgos'!$U$54),"")</f>
        <v/>
      </c>
      <c r="K13" s="39" t="str">
        <f>IF(AND('Matriz de Riesgos'!$AF$55="Muy Alta",'Matriz de Riesgos'!$AH$55="Leve"),CONCATENATE("R8C",'Matriz de Riesgos'!$U$55),"")</f>
        <v/>
      </c>
      <c r="L13" s="39" t="str">
        <f>IF(AND('Matriz de Riesgos'!$AF$56="Muy Alta",'Matriz de Riesgos'!$AH$56="Leve"),CONCATENATE("R8C",'Matriz de Riesgos'!$U$56),"")</f>
        <v/>
      </c>
      <c r="M13" s="39" t="str">
        <f>IF(AND('Matriz de Riesgos'!$AF$57="Muy Alta",'Matriz de Riesgos'!$AH$57="Leve"),CONCATENATE("R8C",'Matriz de Riesgos'!$U$57),"")</f>
        <v/>
      </c>
      <c r="N13" s="39" t="str">
        <f>IF(AND('Matriz de Riesgos'!$AF$58="Muy Alta",'Matriz de Riesgos'!$AH$58="Leve"),CONCATENATE("R8C",'Matriz de Riesgos'!$U$58),"")</f>
        <v/>
      </c>
      <c r="O13" s="40" t="str">
        <f>IF(AND('Matriz de Riesgos'!$AF$59="Muy Alta",'Matriz de Riesgos'!$AH$59="Leve"),CONCATENATE("R8C",'Matriz de Riesgos'!$U$59),"")</f>
        <v/>
      </c>
      <c r="P13" s="38" t="str">
        <f>IF(AND('Matriz de Riesgos'!$AF$54="Muy Alta",'Matriz de Riesgos'!$AH$54="Menor"),CONCATENATE("R8C",'Matriz de Riesgos'!$U$54),"")</f>
        <v/>
      </c>
      <c r="Q13" s="39" t="str">
        <f>IF(AND('Matriz de Riesgos'!$AF$55="Muy Alta",'Matriz de Riesgos'!$AH$55="Menor"),CONCATENATE("R8C",'Matriz de Riesgos'!$U$55),"")</f>
        <v/>
      </c>
      <c r="R13" s="39" t="str">
        <f>IF(AND('Matriz de Riesgos'!$AF$56="Muy Alta",'Matriz de Riesgos'!$AH$56="Menor"),CONCATENATE("R8C",'Matriz de Riesgos'!$U$56),"")</f>
        <v/>
      </c>
      <c r="S13" s="39" t="str">
        <f>IF(AND('Matriz de Riesgos'!$AF$57="Muy Alta",'Matriz de Riesgos'!$AH$57="Menor"),CONCATENATE("R8C",'Matriz de Riesgos'!$U$57),"")</f>
        <v/>
      </c>
      <c r="T13" s="39" t="str">
        <f>IF(AND('Matriz de Riesgos'!$AF$58="Muy Alta",'Matriz de Riesgos'!$AH$58="Menor"),CONCATENATE("R8C",'Matriz de Riesgos'!$U$58),"")</f>
        <v/>
      </c>
      <c r="U13" s="40" t="str">
        <f>IF(AND('Matriz de Riesgos'!$AF$59="Muy Alta",'Matriz de Riesgos'!$AH$59="Menor"),CONCATENATE("R8C",'Matriz de Riesgos'!$U$59),"")</f>
        <v/>
      </c>
      <c r="V13" s="38" t="str">
        <f>IF(AND('Matriz de Riesgos'!$AF$54="Muy Alta",'Matriz de Riesgos'!$AH$54="Moderado"),CONCATENATE("R8C",'Matriz de Riesgos'!$U$54),"")</f>
        <v/>
      </c>
      <c r="W13" s="39" t="str">
        <f>IF(AND('Matriz de Riesgos'!$AF$55="Muy Alta",'Matriz de Riesgos'!$AH$55="Moderado"),CONCATENATE("R8C",'Matriz de Riesgos'!$U$55),"")</f>
        <v/>
      </c>
      <c r="X13" s="39" t="str">
        <f>IF(AND('Matriz de Riesgos'!$AF$56="Muy Alta",'Matriz de Riesgos'!$AH$56="Moderado"),CONCATENATE("R8C",'Matriz de Riesgos'!$U$56),"")</f>
        <v/>
      </c>
      <c r="Y13" s="39" t="str">
        <f>IF(AND('Matriz de Riesgos'!$AF$57="Muy Alta",'Matriz de Riesgos'!$AH$57="Moderado"),CONCATENATE("R8C",'Matriz de Riesgos'!$U$57),"")</f>
        <v/>
      </c>
      <c r="Z13" s="39" t="str">
        <f>IF(AND('Matriz de Riesgos'!$AF$58="Muy Alta",'Matriz de Riesgos'!$AH$58="Moderado"),CONCATENATE("R8C",'Matriz de Riesgos'!$U$58),"")</f>
        <v/>
      </c>
      <c r="AA13" s="40" t="str">
        <f>IF(AND('Matriz de Riesgos'!$AF$59="Muy Alta",'Matriz de Riesgos'!$AH$59="Moderado"),CONCATENATE("R8C",'Matriz de Riesgos'!$U$59),"")</f>
        <v/>
      </c>
      <c r="AB13" s="38" t="str">
        <f>IF(AND('Matriz de Riesgos'!$AF$54="Muy Alta",'Matriz de Riesgos'!$AH$54="Mayor"),CONCATENATE("R8C",'Matriz de Riesgos'!$U$54),"")</f>
        <v/>
      </c>
      <c r="AC13" s="39" t="str">
        <f>IF(AND('Matriz de Riesgos'!$AF$55="Muy Alta",'Matriz de Riesgos'!$AH$55="Mayor"),CONCATENATE("R8C",'Matriz de Riesgos'!$U$55),"")</f>
        <v/>
      </c>
      <c r="AD13" s="39" t="str">
        <f>IF(AND('Matriz de Riesgos'!$AF$56="Muy Alta",'Matriz de Riesgos'!$AH$56="Mayor"),CONCATENATE("R8C",'Matriz de Riesgos'!$U$56),"")</f>
        <v/>
      </c>
      <c r="AE13" s="39" t="str">
        <f>IF(AND('Matriz de Riesgos'!$AF$57="Muy Alta",'Matriz de Riesgos'!$AH$57="Mayor"),CONCATENATE("R8C",'Matriz de Riesgos'!$U$57),"")</f>
        <v/>
      </c>
      <c r="AF13" s="39" t="str">
        <f>IF(AND('Matriz de Riesgos'!$AF$58="Muy Alta",'Matriz de Riesgos'!$AH$58="Mayor"),CONCATENATE("R8C",'Matriz de Riesgos'!$U$58),"")</f>
        <v/>
      </c>
      <c r="AG13" s="40" t="str">
        <f>IF(AND('Matriz de Riesgos'!$AF$59="Muy Alta",'Matriz de Riesgos'!$AH$59="Mayor"),CONCATENATE("R8C",'Matriz de Riesgos'!$U$59),"")</f>
        <v/>
      </c>
      <c r="AH13" s="41" t="str">
        <f>IF(AND('Matriz de Riesgos'!$AF$54="Muy Alta",'Matriz de Riesgos'!$AH$54="Catastrófico"),CONCATENATE("R8C",'Matriz de Riesgos'!$U$54),"")</f>
        <v/>
      </c>
      <c r="AI13" s="42" t="str">
        <f>IF(AND('Matriz de Riesgos'!$AF$55="Muy Alta",'Matriz de Riesgos'!$AH$55="Catastrófico"),CONCATENATE("R8C",'Matriz de Riesgos'!$U$55),"")</f>
        <v/>
      </c>
      <c r="AJ13" s="42" t="str">
        <f>IF(AND('Matriz de Riesgos'!$AF$56="Muy Alta",'Matriz de Riesgos'!$AH$56="Catastrófico"),CONCATENATE("R8C",'Matriz de Riesgos'!$U$56),"")</f>
        <v/>
      </c>
      <c r="AK13" s="42" t="str">
        <f>IF(AND('Matriz de Riesgos'!$AF$57="Muy Alta",'Matriz de Riesgos'!$AH$57="Catastrófico"),CONCATENATE("R8C",'Matriz de Riesgos'!$U$57),"")</f>
        <v/>
      </c>
      <c r="AL13" s="42" t="str">
        <f>IF(AND('Matriz de Riesgos'!$AF$58="Muy Alta",'Matriz de Riesgos'!$AH$58="Catastrófico"),CONCATENATE("R8C",'Matriz de Riesgos'!$U$58),"")</f>
        <v/>
      </c>
      <c r="AM13" s="43" t="str">
        <f>IF(AND('Matriz de Riesgos'!$AF$59="Muy Alta",'Matriz de Riesgos'!$AH$59="Catastrófico"),CONCATENATE("R8C",'Matriz de Riesgos'!$U$59),"")</f>
        <v/>
      </c>
      <c r="AN13" s="69"/>
      <c r="AO13" s="581"/>
      <c r="AP13" s="582"/>
      <c r="AQ13" s="582"/>
      <c r="AR13" s="582"/>
      <c r="AS13" s="582"/>
      <c r="AT13" s="583"/>
      <c r="AU13" s="69"/>
      <c r="AV13" s="69"/>
      <c r="AW13" s="69"/>
      <c r="AX13" s="69"/>
      <c r="AY13" s="69"/>
      <c r="AZ13" s="69"/>
      <c r="BA13" s="69"/>
      <c r="BB13" s="69"/>
      <c r="BC13" s="69"/>
      <c r="BD13" s="69"/>
      <c r="BE13" s="69"/>
      <c r="BF13" s="69"/>
      <c r="BG13" s="69"/>
      <c r="BH13" s="69"/>
      <c r="BI13" s="69"/>
      <c r="BJ13" s="69"/>
      <c r="BK13" s="69"/>
      <c r="BL13" s="69"/>
      <c r="BM13" s="69"/>
      <c r="BN13" s="69"/>
      <c r="BO13" s="69"/>
      <c r="BP13" s="69"/>
      <c r="BQ13" s="69"/>
      <c r="BR13" s="69"/>
      <c r="BS13" s="69"/>
      <c r="BT13" s="69"/>
      <c r="BU13" s="69"/>
      <c r="BV13" s="69"/>
      <c r="BW13" s="69"/>
      <c r="BX13" s="69"/>
    </row>
    <row r="14" spans="1:91" ht="15" customHeight="1">
      <c r="A14" s="69"/>
      <c r="B14" s="476"/>
      <c r="C14" s="476"/>
      <c r="D14" s="477"/>
      <c r="E14" s="575"/>
      <c r="F14" s="574"/>
      <c r="G14" s="574"/>
      <c r="H14" s="574"/>
      <c r="I14" s="590"/>
      <c r="J14" s="38" t="e">
        <f>IF(AND('Matriz de Riesgos'!#REF!="Muy Alta",'Matriz de Riesgos'!#REF!="Leve"),CONCATENATE("R9C",'Matriz de Riesgos'!#REF!),"")</f>
        <v>#REF!</v>
      </c>
      <c r="K14" s="39" t="e">
        <f>IF(AND('Matriz de Riesgos'!#REF!="Muy Alta",'Matriz de Riesgos'!#REF!="Leve"),CONCATENATE("R9C",'Matriz de Riesgos'!#REF!),"")</f>
        <v>#REF!</v>
      </c>
      <c r="L14" s="39" t="e">
        <f>IF(AND('Matriz de Riesgos'!#REF!="Muy Alta",'Matriz de Riesgos'!#REF!="Leve"),CONCATENATE("R9C",'Matriz de Riesgos'!#REF!),"")</f>
        <v>#REF!</v>
      </c>
      <c r="M14" s="39" t="e">
        <f>IF(AND('Matriz de Riesgos'!#REF!="Muy Alta",'Matriz de Riesgos'!#REF!="Leve"),CONCATENATE("R9C",'Matriz de Riesgos'!#REF!),"")</f>
        <v>#REF!</v>
      </c>
      <c r="N14" s="39" t="e">
        <f>IF(AND('Matriz de Riesgos'!#REF!="Muy Alta",'Matriz de Riesgos'!#REF!="Leve"),CONCATENATE("R9C",'Matriz de Riesgos'!#REF!),"")</f>
        <v>#REF!</v>
      </c>
      <c r="O14" s="40" t="e">
        <f>IF(AND('Matriz de Riesgos'!#REF!="Muy Alta",'Matriz de Riesgos'!#REF!="Leve"),CONCATENATE("R9C",'Matriz de Riesgos'!#REF!),"")</f>
        <v>#REF!</v>
      </c>
      <c r="P14" s="38" t="e">
        <f>IF(AND('Matriz de Riesgos'!#REF!="Muy Alta",'Matriz de Riesgos'!#REF!="Menor"),CONCATENATE("R9C",'Matriz de Riesgos'!#REF!),"")</f>
        <v>#REF!</v>
      </c>
      <c r="Q14" s="39" t="e">
        <f>IF(AND('Matriz de Riesgos'!#REF!="Muy Alta",'Matriz de Riesgos'!#REF!="Menor"),CONCATENATE("R9C",'Matriz de Riesgos'!#REF!),"")</f>
        <v>#REF!</v>
      </c>
      <c r="R14" s="39" t="e">
        <f>IF(AND('Matriz de Riesgos'!#REF!="Muy Alta",'Matriz de Riesgos'!#REF!="Menor"),CONCATENATE("R9C",'Matriz de Riesgos'!#REF!),"")</f>
        <v>#REF!</v>
      </c>
      <c r="S14" s="39" t="e">
        <f>IF(AND('Matriz de Riesgos'!#REF!="Muy Alta",'Matriz de Riesgos'!#REF!="Menor"),CONCATENATE("R9C",'Matriz de Riesgos'!#REF!),"")</f>
        <v>#REF!</v>
      </c>
      <c r="T14" s="39" t="e">
        <f>IF(AND('Matriz de Riesgos'!#REF!="Muy Alta",'Matriz de Riesgos'!#REF!="Menor"),CONCATENATE("R9C",'Matriz de Riesgos'!#REF!),"")</f>
        <v>#REF!</v>
      </c>
      <c r="U14" s="40" t="e">
        <f>IF(AND('Matriz de Riesgos'!#REF!="Muy Alta",'Matriz de Riesgos'!#REF!="Menor"),CONCATENATE("R9C",'Matriz de Riesgos'!#REF!),"")</f>
        <v>#REF!</v>
      </c>
      <c r="V14" s="38" t="e">
        <f>IF(AND('Matriz de Riesgos'!#REF!="Muy Alta",'Matriz de Riesgos'!#REF!="Moderado"),CONCATENATE("R9C",'Matriz de Riesgos'!#REF!),"")</f>
        <v>#REF!</v>
      </c>
      <c r="W14" s="39" t="e">
        <f>IF(AND('Matriz de Riesgos'!#REF!="Muy Alta",'Matriz de Riesgos'!#REF!="Moderado"),CONCATENATE("R9C",'Matriz de Riesgos'!#REF!),"")</f>
        <v>#REF!</v>
      </c>
      <c r="X14" s="39" t="e">
        <f>IF(AND('Matriz de Riesgos'!#REF!="Muy Alta",'Matriz de Riesgos'!#REF!="Moderado"),CONCATENATE("R9C",'Matriz de Riesgos'!#REF!),"")</f>
        <v>#REF!</v>
      </c>
      <c r="Y14" s="39" t="e">
        <f>IF(AND('Matriz de Riesgos'!#REF!="Muy Alta",'Matriz de Riesgos'!#REF!="Moderado"),CONCATENATE("R9C",'Matriz de Riesgos'!#REF!),"")</f>
        <v>#REF!</v>
      </c>
      <c r="Z14" s="39" t="e">
        <f>IF(AND('Matriz de Riesgos'!#REF!="Muy Alta",'Matriz de Riesgos'!#REF!="Moderado"),CONCATENATE("R9C",'Matriz de Riesgos'!#REF!),"")</f>
        <v>#REF!</v>
      </c>
      <c r="AA14" s="40" t="e">
        <f>IF(AND('Matriz de Riesgos'!#REF!="Muy Alta",'Matriz de Riesgos'!#REF!="Moderado"),CONCATENATE("R9C",'Matriz de Riesgos'!#REF!),"")</f>
        <v>#REF!</v>
      </c>
      <c r="AB14" s="38" t="e">
        <f>IF(AND('Matriz de Riesgos'!#REF!="Muy Alta",'Matriz de Riesgos'!#REF!="Mayor"),CONCATENATE("R9C",'Matriz de Riesgos'!#REF!),"")</f>
        <v>#REF!</v>
      </c>
      <c r="AC14" s="39" t="e">
        <f>IF(AND('Matriz de Riesgos'!#REF!="Muy Alta",'Matriz de Riesgos'!#REF!="Mayor"),CONCATENATE("R9C",'Matriz de Riesgos'!#REF!),"")</f>
        <v>#REF!</v>
      </c>
      <c r="AD14" s="39" t="e">
        <f>IF(AND('Matriz de Riesgos'!#REF!="Muy Alta",'Matriz de Riesgos'!#REF!="Mayor"),CONCATENATE("R9C",'Matriz de Riesgos'!#REF!),"")</f>
        <v>#REF!</v>
      </c>
      <c r="AE14" s="39" t="e">
        <f>IF(AND('Matriz de Riesgos'!#REF!="Muy Alta",'Matriz de Riesgos'!#REF!="Mayor"),CONCATENATE("R9C",'Matriz de Riesgos'!#REF!),"")</f>
        <v>#REF!</v>
      </c>
      <c r="AF14" s="39" t="e">
        <f>IF(AND('Matriz de Riesgos'!#REF!="Muy Alta",'Matriz de Riesgos'!#REF!="Mayor"),CONCATENATE("R9C",'Matriz de Riesgos'!#REF!),"")</f>
        <v>#REF!</v>
      </c>
      <c r="AG14" s="40" t="e">
        <f>IF(AND('Matriz de Riesgos'!#REF!="Muy Alta",'Matriz de Riesgos'!#REF!="Mayor"),CONCATENATE("R9C",'Matriz de Riesgos'!#REF!),"")</f>
        <v>#REF!</v>
      </c>
      <c r="AH14" s="41" t="e">
        <f>IF(AND('Matriz de Riesgos'!#REF!="Muy Alta",'Matriz de Riesgos'!#REF!="Catastrófico"),CONCATENATE("R9C",'Matriz de Riesgos'!#REF!),"")</f>
        <v>#REF!</v>
      </c>
      <c r="AI14" s="42" t="e">
        <f>IF(AND('Matriz de Riesgos'!#REF!="Muy Alta",'Matriz de Riesgos'!#REF!="Catastrófico"),CONCATENATE("R9C",'Matriz de Riesgos'!#REF!),"")</f>
        <v>#REF!</v>
      </c>
      <c r="AJ14" s="42" t="e">
        <f>IF(AND('Matriz de Riesgos'!#REF!="Muy Alta",'Matriz de Riesgos'!#REF!="Catastrófico"),CONCATENATE("R9C",'Matriz de Riesgos'!#REF!),"")</f>
        <v>#REF!</v>
      </c>
      <c r="AK14" s="42" t="e">
        <f>IF(AND('Matriz de Riesgos'!#REF!="Muy Alta",'Matriz de Riesgos'!#REF!="Catastrófico"),CONCATENATE("R9C",'Matriz de Riesgos'!#REF!),"")</f>
        <v>#REF!</v>
      </c>
      <c r="AL14" s="42" t="e">
        <f>IF(AND('Matriz de Riesgos'!#REF!="Muy Alta",'Matriz de Riesgos'!#REF!="Catastrófico"),CONCATENATE("R9C",'Matriz de Riesgos'!#REF!),"")</f>
        <v>#REF!</v>
      </c>
      <c r="AM14" s="43" t="e">
        <f>IF(AND('Matriz de Riesgos'!#REF!="Muy Alta",'Matriz de Riesgos'!#REF!="Catastrófico"),CONCATENATE("R9C",'Matriz de Riesgos'!#REF!),"")</f>
        <v>#REF!</v>
      </c>
      <c r="AN14" s="69"/>
      <c r="AO14" s="581"/>
      <c r="AP14" s="582"/>
      <c r="AQ14" s="582"/>
      <c r="AR14" s="582"/>
      <c r="AS14" s="582"/>
      <c r="AT14" s="583"/>
      <c r="AU14" s="69"/>
      <c r="AV14" s="69"/>
      <c r="AW14" s="69"/>
      <c r="AX14" s="69"/>
      <c r="AY14" s="69"/>
      <c r="AZ14" s="69"/>
      <c r="BA14" s="69"/>
      <c r="BB14" s="69"/>
      <c r="BC14" s="69"/>
      <c r="BD14" s="69"/>
      <c r="BE14" s="69"/>
      <c r="BF14" s="69"/>
      <c r="BG14" s="69"/>
      <c r="BH14" s="69"/>
      <c r="BI14" s="69"/>
      <c r="BJ14" s="69"/>
      <c r="BK14" s="69"/>
      <c r="BL14" s="69"/>
      <c r="BM14" s="69"/>
      <c r="BN14" s="69"/>
      <c r="BO14" s="69"/>
      <c r="BP14" s="69"/>
      <c r="BQ14" s="69"/>
      <c r="BR14" s="69"/>
      <c r="BS14" s="69"/>
      <c r="BT14" s="69"/>
      <c r="BU14" s="69"/>
      <c r="BV14" s="69"/>
      <c r="BW14" s="69"/>
      <c r="BX14" s="69"/>
    </row>
    <row r="15" spans="1:91" ht="15.75" customHeight="1" thickBot="1">
      <c r="A15" s="69"/>
      <c r="B15" s="476"/>
      <c r="C15" s="476"/>
      <c r="D15" s="477"/>
      <c r="E15" s="576"/>
      <c r="F15" s="577"/>
      <c r="G15" s="577"/>
      <c r="H15" s="577"/>
      <c r="I15" s="591"/>
      <c r="J15" s="44" t="e">
        <f>IF(AND('Matriz de Riesgos'!#REF!="Muy Alta",'Matriz de Riesgos'!#REF!="Leve"),CONCATENATE("R10C",'Matriz de Riesgos'!#REF!),"")</f>
        <v>#REF!</v>
      </c>
      <c r="K15" s="45" t="e">
        <f>IF(AND('Matriz de Riesgos'!#REF!="Muy Alta",'Matriz de Riesgos'!#REF!="Leve"),CONCATENATE("R10C",'Matriz de Riesgos'!#REF!),"")</f>
        <v>#REF!</v>
      </c>
      <c r="L15" s="45" t="e">
        <f>IF(AND('Matriz de Riesgos'!#REF!="Muy Alta",'Matriz de Riesgos'!#REF!="Leve"),CONCATENATE("R10C",'Matriz de Riesgos'!#REF!),"")</f>
        <v>#REF!</v>
      </c>
      <c r="M15" s="45" t="e">
        <f>IF(AND('Matriz de Riesgos'!#REF!="Muy Alta",'Matriz de Riesgos'!#REF!="Leve"),CONCATENATE("R10C",'Matriz de Riesgos'!#REF!),"")</f>
        <v>#REF!</v>
      </c>
      <c r="N15" s="45" t="e">
        <f>IF(AND('Matriz de Riesgos'!#REF!="Muy Alta",'Matriz de Riesgos'!#REF!="Leve"),CONCATENATE("R10C",'Matriz de Riesgos'!#REF!),"")</f>
        <v>#REF!</v>
      </c>
      <c r="O15" s="46" t="e">
        <f>IF(AND('Matriz de Riesgos'!#REF!="Muy Alta",'Matriz de Riesgos'!#REF!="Leve"),CONCATENATE("R10C",'Matriz de Riesgos'!#REF!),"")</f>
        <v>#REF!</v>
      </c>
      <c r="P15" s="38" t="e">
        <f>IF(AND('Matriz de Riesgos'!#REF!="Muy Alta",'Matriz de Riesgos'!#REF!="Menor"),CONCATENATE("R10C",'Matriz de Riesgos'!#REF!),"")</f>
        <v>#REF!</v>
      </c>
      <c r="Q15" s="39" t="e">
        <f>IF(AND('Matriz de Riesgos'!#REF!="Muy Alta",'Matriz de Riesgos'!#REF!="Menor"),CONCATENATE("R10C",'Matriz de Riesgos'!#REF!),"")</f>
        <v>#REF!</v>
      </c>
      <c r="R15" s="39" t="e">
        <f>IF(AND('Matriz de Riesgos'!#REF!="Muy Alta",'Matriz de Riesgos'!#REF!="Menor"),CONCATENATE("R10C",'Matriz de Riesgos'!#REF!),"")</f>
        <v>#REF!</v>
      </c>
      <c r="S15" s="39" t="e">
        <f>IF(AND('Matriz de Riesgos'!#REF!="Muy Alta",'Matriz de Riesgos'!#REF!="Menor"),CONCATENATE("R10C",'Matriz de Riesgos'!#REF!),"")</f>
        <v>#REF!</v>
      </c>
      <c r="T15" s="39" t="e">
        <f>IF(AND('Matriz de Riesgos'!#REF!="Muy Alta",'Matriz de Riesgos'!#REF!="Menor"),CONCATENATE("R10C",'Matriz de Riesgos'!#REF!),"")</f>
        <v>#REF!</v>
      </c>
      <c r="U15" s="40" t="e">
        <f>IF(AND('Matriz de Riesgos'!#REF!="Muy Alta",'Matriz de Riesgos'!#REF!="Menor"),CONCATENATE("R10C",'Matriz de Riesgos'!#REF!),"")</f>
        <v>#REF!</v>
      </c>
      <c r="V15" s="44" t="e">
        <f>IF(AND('Matriz de Riesgos'!#REF!="Muy Alta",'Matriz de Riesgos'!#REF!="Moderado"),CONCATENATE("R10C",'Matriz de Riesgos'!#REF!),"")</f>
        <v>#REF!</v>
      </c>
      <c r="W15" s="45" t="e">
        <f>IF(AND('Matriz de Riesgos'!#REF!="Muy Alta",'Matriz de Riesgos'!#REF!="Moderado"),CONCATENATE("R10C",'Matriz de Riesgos'!#REF!),"")</f>
        <v>#REF!</v>
      </c>
      <c r="X15" s="45" t="e">
        <f>IF(AND('Matriz de Riesgos'!#REF!="Muy Alta",'Matriz de Riesgos'!#REF!="Moderado"),CONCATENATE("R10C",'Matriz de Riesgos'!#REF!),"")</f>
        <v>#REF!</v>
      </c>
      <c r="Y15" s="45" t="e">
        <f>IF(AND('Matriz de Riesgos'!#REF!="Muy Alta",'Matriz de Riesgos'!#REF!="Moderado"),CONCATENATE("R10C",'Matriz de Riesgos'!#REF!),"")</f>
        <v>#REF!</v>
      </c>
      <c r="Z15" s="45" t="e">
        <f>IF(AND('Matriz de Riesgos'!#REF!="Muy Alta",'Matriz de Riesgos'!#REF!="Moderado"),CONCATENATE("R10C",'Matriz de Riesgos'!#REF!),"")</f>
        <v>#REF!</v>
      </c>
      <c r="AA15" s="46" t="e">
        <f>IF(AND('Matriz de Riesgos'!#REF!="Muy Alta",'Matriz de Riesgos'!#REF!="Moderado"),CONCATENATE("R10C",'Matriz de Riesgos'!#REF!),"")</f>
        <v>#REF!</v>
      </c>
      <c r="AB15" s="38" t="e">
        <f>IF(AND('Matriz de Riesgos'!#REF!="Muy Alta",'Matriz de Riesgos'!#REF!="Mayor"),CONCATENATE("R10C",'Matriz de Riesgos'!#REF!),"")</f>
        <v>#REF!</v>
      </c>
      <c r="AC15" s="39" t="e">
        <f>IF(AND('Matriz de Riesgos'!#REF!="Muy Alta",'Matriz de Riesgos'!#REF!="Mayor"),CONCATENATE("R10C",'Matriz de Riesgos'!#REF!),"")</f>
        <v>#REF!</v>
      </c>
      <c r="AD15" s="39" t="e">
        <f>IF(AND('Matriz de Riesgos'!#REF!="Muy Alta",'Matriz de Riesgos'!#REF!="Mayor"),CONCATENATE("R10C",'Matriz de Riesgos'!#REF!),"")</f>
        <v>#REF!</v>
      </c>
      <c r="AE15" s="39" t="e">
        <f>IF(AND('Matriz de Riesgos'!#REF!="Muy Alta",'Matriz de Riesgos'!#REF!="Mayor"),CONCATENATE("R10C",'Matriz de Riesgos'!#REF!),"")</f>
        <v>#REF!</v>
      </c>
      <c r="AF15" s="39" t="e">
        <f>IF(AND('Matriz de Riesgos'!#REF!="Muy Alta",'Matriz de Riesgos'!#REF!="Mayor"),CONCATENATE("R10C",'Matriz de Riesgos'!#REF!),"")</f>
        <v>#REF!</v>
      </c>
      <c r="AG15" s="40" t="e">
        <f>IF(AND('Matriz de Riesgos'!#REF!="Muy Alta",'Matriz de Riesgos'!#REF!="Mayor"),CONCATENATE("R10C",'Matriz de Riesgos'!#REF!),"")</f>
        <v>#REF!</v>
      </c>
      <c r="AH15" s="47" t="e">
        <f>IF(AND('Matriz de Riesgos'!#REF!="Muy Alta",'Matriz de Riesgos'!#REF!="Catastrófico"),CONCATENATE("R10C",'Matriz de Riesgos'!#REF!),"")</f>
        <v>#REF!</v>
      </c>
      <c r="AI15" s="48" t="e">
        <f>IF(AND('Matriz de Riesgos'!#REF!="Muy Alta",'Matriz de Riesgos'!#REF!="Catastrófico"),CONCATENATE("R10C",'Matriz de Riesgos'!#REF!),"")</f>
        <v>#REF!</v>
      </c>
      <c r="AJ15" s="48" t="e">
        <f>IF(AND('Matriz de Riesgos'!#REF!="Muy Alta",'Matriz de Riesgos'!#REF!="Catastrófico"),CONCATENATE("R10C",'Matriz de Riesgos'!#REF!),"")</f>
        <v>#REF!</v>
      </c>
      <c r="AK15" s="48" t="e">
        <f>IF(AND('Matriz de Riesgos'!#REF!="Muy Alta",'Matriz de Riesgos'!#REF!="Catastrófico"),CONCATENATE("R10C",'Matriz de Riesgos'!#REF!),"")</f>
        <v>#REF!</v>
      </c>
      <c r="AL15" s="48" t="e">
        <f>IF(AND('Matriz de Riesgos'!#REF!="Muy Alta",'Matriz de Riesgos'!#REF!="Catastrófico"),CONCATENATE("R10C",'Matriz de Riesgos'!#REF!),"")</f>
        <v>#REF!</v>
      </c>
      <c r="AM15" s="49" t="e">
        <f>IF(AND('Matriz de Riesgos'!#REF!="Muy Alta",'Matriz de Riesgos'!#REF!="Catastrófico"),CONCATENATE("R10C",'Matriz de Riesgos'!#REF!),"")</f>
        <v>#REF!</v>
      </c>
      <c r="AN15" s="69"/>
      <c r="AO15" s="584"/>
      <c r="AP15" s="585"/>
      <c r="AQ15" s="585"/>
      <c r="AR15" s="585"/>
      <c r="AS15" s="585"/>
      <c r="AT15" s="586"/>
      <c r="AU15" s="69"/>
      <c r="AV15" s="69"/>
      <c r="AW15" s="69"/>
      <c r="AX15" s="69"/>
      <c r="AY15" s="69"/>
      <c r="AZ15" s="69"/>
      <c r="BA15" s="69"/>
      <c r="BB15" s="69"/>
      <c r="BC15" s="69"/>
      <c r="BD15" s="69"/>
      <c r="BE15" s="69"/>
      <c r="BF15" s="69"/>
      <c r="BG15" s="69"/>
      <c r="BH15" s="69"/>
      <c r="BI15" s="69"/>
      <c r="BJ15" s="69"/>
      <c r="BK15" s="69"/>
      <c r="BL15" s="69"/>
      <c r="BM15" s="69"/>
      <c r="BN15" s="69"/>
      <c r="BO15" s="69"/>
      <c r="BP15" s="69"/>
      <c r="BQ15" s="69"/>
      <c r="BR15" s="69"/>
      <c r="BS15" s="69"/>
      <c r="BT15" s="69"/>
      <c r="BU15" s="69"/>
      <c r="BV15" s="69"/>
      <c r="BW15" s="69"/>
      <c r="BX15" s="69"/>
    </row>
    <row r="16" spans="1:91" ht="15" customHeight="1">
      <c r="A16" s="69"/>
      <c r="B16" s="476"/>
      <c r="C16" s="476"/>
      <c r="D16" s="477"/>
      <c r="E16" s="571" t="s">
        <v>934</v>
      </c>
      <c r="F16" s="572"/>
      <c r="G16" s="572"/>
      <c r="H16" s="572"/>
      <c r="I16" s="572"/>
      <c r="J16" s="50" t="str">
        <f>IF(AND('Matriz de Riesgos'!$AF$12="Alta",'Matriz de Riesgos'!$AH$12="Leve"),CONCATENATE("R1C",'Matriz de Riesgos'!$U$12),"")</f>
        <v/>
      </c>
      <c r="K16" s="51" t="str">
        <f>IF(AND('Matriz de Riesgos'!$AF$13="Alta",'Matriz de Riesgos'!$AH$13="Leve"),CONCATENATE("R1C",'Matriz de Riesgos'!$U$13),"")</f>
        <v/>
      </c>
      <c r="L16" s="51" t="str">
        <f>IF(AND('Matriz de Riesgos'!$AF$14="Alta",'Matriz de Riesgos'!$AH$14="Leve"),CONCATENATE("R1C",'Matriz de Riesgos'!$U$14),"")</f>
        <v/>
      </c>
      <c r="M16" s="51" t="str">
        <f>IF(AND('Matriz de Riesgos'!$AF$15="Alta",'Matriz de Riesgos'!$AH$15="Leve"),CONCATENATE("R1C",'Matriz de Riesgos'!$U$15),"")</f>
        <v/>
      </c>
      <c r="N16" s="51" t="str">
        <f>IF(AND('Matriz de Riesgos'!$AF$16="Alta",'Matriz de Riesgos'!$AH$16="Leve"),CONCATENATE("R1C",'Matriz de Riesgos'!$U$16),"")</f>
        <v/>
      </c>
      <c r="O16" s="52" t="str">
        <f>IF(AND('Matriz de Riesgos'!$AF$17="Alta",'Matriz de Riesgos'!$AH$17="Leve"),CONCATENATE("R1C",'Matriz de Riesgos'!$U$17),"")</f>
        <v/>
      </c>
      <c r="P16" s="50" t="str">
        <f>IF(AND('Matriz de Riesgos'!$AF$12="Alta",'Matriz de Riesgos'!$AH$12="Menor"),CONCATENATE("R1C",'Matriz de Riesgos'!$U$12),"")</f>
        <v/>
      </c>
      <c r="Q16" s="51" t="str">
        <f>IF(AND('Matriz de Riesgos'!$AF$13="Alta",'Matriz de Riesgos'!$AH$13="Menor"),CONCATENATE("R1C",'Matriz de Riesgos'!$U$13),"")</f>
        <v/>
      </c>
      <c r="R16" s="51" t="str">
        <f>IF(AND('Matriz de Riesgos'!$AF$14="Alta",'Matriz de Riesgos'!$AH$14="Menor"),CONCATENATE("R1C",'Matriz de Riesgos'!$U$14),"")</f>
        <v/>
      </c>
      <c r="S16" s="51" t="str">
        <f>IF(AND('Matriz de Riesgos'!$AF$15="Alta",'Matriz de Riesgos'!$AH$15="Menor"),CONCATENATE("R1C",'Matriz de Riesgos'!$U$15),"")</f>
        <v/>
      </c>
      <c r="T16" s="51" t="str">
        <f>IF(AND('Matriz de Riesgos'!$AF$16="Alta",'Matriz de Riesgos'!$AH$16="Menor"),CONCATENATE("R1C",'Matriz de Riesgos'!$U$16),"")</f>
        <v/>
      </c>
      <c r="U16" s="52" t="str">
        <f>IF(AND('Matriz de Riesgos'!$AF$17="Alta",'Matriz de Riesgos'!$AH$17="Menor"),CONCATENATE("R1C",'Matriz de Riesgos'!$U$17),"")</f>
        <v/>
      </c>
      <c r="V16" s="32" t="str">
        <f>IF(AND('Matriz de Riesgos'!$AF$12="Alta",'Matriz de Riesgos'!$AH$12="Moderado"),CONCATENATE("R1C",'Matriz de Riesgos'!$U$12),"")</f>
        <v/>
      </c>
      <c r="W16" s="33" t="str">
        <f>IF(AND('Matriz de Riesgos'!$AF$13="Alta",'Matriz de Riesgos'!$AH$13="Moderado"),CONCATENATE("R1C",'Matriz de Riesgos'!$U$13),"")</f>
        <v/>
      </c>
      <c r="X16" s="33" t="str">
        <f>IF(AND('Matriz de Riesgos'!$AF$14="Alta",'Matriz de Riesgos'!$AH$14="Moderado"),CONCATENATE("R1C",'Matriz de Riesgos'!$U$14),"")</f>
        <v/>
      </c>
      <c r="Y16" s="33" t="str">
        <f>IF(AND('Matriz de Riesgos'!$AF$15="Alta",'Matriz de Riesgos'!$AH$15="Moderado"),CONCATENATE("R1C",'Matriz de Riesgos'!$U$15),"")</f>
        <v/>
      </c>
      <c r="Z16" s="33" t="str">
        <f>IF(AND('Matriz de Riesgos'!$AF$16="Alta",'Matriz de Riesgos'!$AH$16="Moderado"),CONCATENATE("R1C",'Matriz de Riesgos'!$U$16),"")</f>
        <v/>
      </c>
      <c r="AA16" s="34" t="str">
        <f>IF(AND('Matriz de Riesgos'!$AF$17="Alta",'Matriz de Riesgos'!$AH$17="Moderado"),CONCATENATE("R1C",'Matriz de Riesgos'!$U$17),"")</f>
        <v/>
      </c>
      <c r="AB16" s="32" t="str">
        <f>IF(AND('Matriz de Riesgos'!$AF$12="Alta",'Matriz de Riesgos'!$AH$12="Mayor"),CONCATENATE("R1C",'Matriz de Riesgos'!$U$12),"")</f>
        <v/>
      </c>
      <c r="AC16" s="33" t="str">
        <f>IF(AND('Matriz de Riesgos'!$AF$13="Alta",'Matriz de Riesgos'!$AH$13="Mayor"),CONCATENATE("R1C",'Matriz de Riesgos'!$U$13),"")</f>
        <v/>
      </c>
      <c r="AD16" s="33" t="str">
        <f>IF(AND('Matriz de Riesgos'!$AF$14="Alta",'Matriz de Riesgos'!$AH$14="Mayor"),CONCATENATE("R1C",'Matriz de Riesgos'!$U$14),"")</f>
        <v/>
      </c>
      <c r="AE16" s="33" t="str">
        <f>IF(AND('Matriz de Riesgos'!$AF$15="Alta",'Matriz de Riesgos'!$AH$15="Mayor"),CONCATENATE("R1C",'Matriz de Riesgos'!$U$15),"")</f>
        <v/>
      </c>
      <c r="AF16" s="33" t="str">
        <f>IF(AND('Matriz de Riesgos'!$AF$16="Alta",'Matriz de Riesgos'!$AH$16="Mayor"),CONCATENATE("R1C",'Matriz de Riesgos'!$U$16),"")</f>
        <v/>
      </c>
      <c r="AG16" s="34" t="str">
        <f>IF(AND('Matriz de Riesgos'!$AF$17="Alta",'Matriz de Riesgos'!$AH$17="Mayor"),CONCATENATE("R1C",'Matriz de Riesgos'!$U$17),"")</f>
        <v/>
      </c>
      <c r="AH16" s="35" t="str">
        <f>IF(AND('Matriz de Riesgos'!$AF$12="Alta",'Matriz de Riesgos'!$AH$12="Catastrófico"),CONCATENATE("R1C",'Matriz de Riesgos'!$U$12),"")</f>
        <v/>
      </c>
      <c r="AI16" s="36" t="str">
        <f>IF(AND('Matriz de Riesgos'!$AF$13="Alta",'Matriz de Riesgos'!$AH$13="Catastrófico"),CONCATENATE("R1C",'Matriz de Riesgos'!$U$13),"")</f>
        <v/>
      </c>
      <c r="AJ16" s="36" t="str">
        <f>IF(AND('Matriz de Riesgos'!$AF$14="Alta",'Matriz de Riesgos'!$AH$14="Catastrófico"),CONCATENATE("R1C",'Matriz de Riesgos'!$U$14),"")</f>
        <v/>
      </c>
      <c r="AK16" s="36" t="str">
        <f>IF(AND('Matriz de Riesgos'!$AF$15="Alta",'Matriz de Riesgos'!$AH$15="Catastrófico"),CONCATENATE("R1C",'Matriz de Riesgos'!$U$15),"")</f>
        <v/>
      </c>
      <c r="AL16" s="36" t="str">
        <f>IF(AND('Matriz de Riesgos'!$AF$16="Alta",'Matriz de Riesgos'!$AH$16="Catastrófico"),CONCATENATE("R1C",'Matriz de Riesgos'!$U$16),"")</f>
        <v/>
      </c>
      <c r="AM16" s="37" t="str">
        <f>IF(AND('Matriz de Riesgos'!$AF$17="Alta",'Matriz de Riesgos'!$AH$17="Catastrófico"),CONCATENATE("R1C",'Matriz de Riesgos'!$U$17),"")</f>
        <v/>
      </c>
      <c r="AN16" s="69"/>
      <c r="AO16" s="562" t="s">
        <v>68</v>
      </c>
      <c r="AP16" s="563"/>
      <c r="AQ16" s="563"/>
      <c r="AR16" s="563"/>
      <c r="AS16" s="563"/>
      <c r="AT16" s="564"/>
      <c r="AU16" s="69"/>
      <c r="AV16" s="69"/>
      <c r="AW16" s="69"/>
      <c r="AX16" s="69"/>
      <c r="AY16" s="69"/>
      <c r="AZ16" s="69"/>
      <c r="BA16" s="69"/>
      <c r="BB16" s="69"/>
      <c r="BC16" s="69"/>
      <c r="BD16" s="69"/>
      <c r="BE16" s="69"/>
      <c r="BF16" s="69"/>
      <c r="BG16" s="69"/>
      <c r="BH16" s="69"/>
      <c r="BI16" s="69"/>
      <c r="BJ16" s="69"/>
      <c r="BK16" s="69"/>
      <c r="BL16" s="69"/>
      <c r="BM16" s="69"/>
      <c r="BN16" s="69"/>
      <c r="BO16" s="69"/>
      <c r="BP16" s="69"/>
      <c r="BQ16" s="69"/>
      <c r="BR16" s="69"/>
      <c r="BS16" s="69"/>
      <c r="BT16" s="69"/>
      <c r="BU16" s="69"/>
      <c r="BV16" s="69"/>
      <c r="BW16" s="69"/>
      <c r="BX16" s="69"/>
    </row>
    <row r="17" spans="1:76" ht="15" customHeight="1">
      <c r="A17" s="69"/>
      <c r="B17" s="476"/>
      <c r="C17" s="476"/>
      <c r="D17" s="477"/>
      <c r="E17" s="573"/>
      <c r="F17" s="574"/>
      <c r="G17" s="574"/>
      <c r="H17" s="574"/>
      <c r="I17" s="574"/>
      <c r="J17" s="53" t="str">
        <f>IF(AND('Matriz de Riesgos'!$AF$18="Alta",'Matriz de Riesgos'!$AH$18="Leve"),CONCATENATE("R2C",'Matriz de Riesgos'!$U$18),"")</f>
        <v/>
      </c>
      <c r="K17" s="54" t="str">
        <f>IF(AND('Matriz de Riesgos'!$AF$19="Alta",'Matriz de Riesgos'!$AH$19="Leve"),CONCATENATE("R2C",'Matriz de Riesgos'!$U$19),"")</f>
        <v/>
      </c>
      <c r="L17" s="54" t="str">
        <f>IF(AND('Matriz de Riesgos'!$AF$20="Alta",'Matriz de Riesgos'!$AH$20="Leve"),CONCATENATE("R2C",'Matriz de Riesgos'!$U$20),"")</f>
        <v/>
      </c>
      <c r="M17" s="54" t="str">
        <f>IF(AND('Matriz de Riesgos'!$AF$21="Alta",'Matriz de Riesgos'!$AH$21="Leve"),CONCATENATE("R2C",'Matriz de Riesgos'!$U$21),"")</f>
        <v/>
      </c>
      <c r="N17" s="54" t="str">
        <f>IF(AND('Matriz de Riesgos'!$AF$22="Alta",'Matriz de Riesgos'!$AH$22="Leve"),CONCATENATE("R2C",'Matriz de Riesgos'!$U$22),"")</f>
        <v/>
      </c>
      <c r="O17" s="55" t="str">
        <f>IF(AND('Matriz de Riesgos'!$AF$23="Alta",'Matriz de Riesgos'!$AH$23="Leve"),CONCATENATE("R2C",'Matriz de Riesgos'!$U$23),"")</f>
        <v/>
      </c>
      <c r="P17" s="53" t="str">
        <f>IF(AND('Matriz de Riesgos'!$AF$18="Alta",'Matriz de Riesgos'!$AH$18="Menor"),CONCATENATE("R2C",'Matriz de Riesgos'!$U$18),"")</f>
        <v/>
      </c>
      <c r="Q17" s="54" t="str">
        <f>IF(AND('Matriz de Riesgos'!$AF$19="Alta",'Matriz de Riesgos'!$AH$19="Menor"),CONCATENATE("R2C",'Matriz de Riesgos'!$U$19),"")</f>
        <v/>
      </c>
      <c r="R17" s="54" t="str">
        <f>IF(AND('Matriz de Riesgos'!$AF$20="Alta",'Matriz de Riesgos'!$AH$20="Menor"),CONCATENATE("R2C",'Matriz de Riesgos'!$U$20),"")</f>
        <v/>
      </c>
      <c r="S17" s="54" t="str">
        <f>IF(AND('Matriz de Riesgos'!$AF$21="Alta",'Matriz de Riesgos'!$AH$21="Menor"),CONCATENATE("R2C",'Matriz de Riesgos'!$U$21),"")</f>
        <v/>
      </c>
      <c r="T17" s="54" t="str">
        <f>IF(AND('Matriz de Riesgos'!$AF$22="Alta",'Matriz de Riesgos'!$AH$22="Menor"),CONCATENATE("R2C",'Matriz de Riesgos'!$U$22),"")</f>
        <v/>
      </c>
      <c r="U17" s="55" t="str">
        <f>IF(AND('Matriz de Riesgos'!$AF$23="Alta",'Matriz de Riesgos'!$AH$23="Menor"),CONCATENATE("R2C",'Matriz de Riesgos'!$U$23),"")</f>
        <v/>
      </c>
      <c r="V17" s="38" t="str">
        <f>IF(AND('Matriz de Riesgos'!$AF$18="Alta",'Matriz de Riesgos'!$AH$18="Moderado"),CONCATENATE("R2C",'Matriz de Riesgos'!$U$18),"")</f>
        <v/>
      </c>
      <c r="W17" s="39" t="str">
        <f>IF(AND('Matriz de Riesgos'!$AF$19="Alta",'Matriz de Riesgos'!$AH$19="Moderado"),CONCATENATE("R2C",'Matriz de Riesgos'!$U$19),"")</f>
        <v/>
      </c>
      <c r="X17" s="39" t="str">
        <f>IF(AND('Matriz de Riesgos'!$AF$20="Alta",'Matriz de Riesgos'!$AH$20="Moderado"),CONCATENATE("R2C",'Matriz de Riesgos'!$U$20),"")</f>
        <v/>
      </c>
      <c r="Y17" s="39" t="str">
        <f>IF(AND('Matriz de Riesgos'!$AF$21="Alta",'Matriz de Riesgos'!$AH$21="Moderado"),CONCATENATE("R2C",'Matriz de Riesgos'!$U$21),"")</f>
        <v/>
      </c>
      <c r="Z17" s="39" t="str">
        <f>IF(AND('Matriz de Riesgos'!$AF$22="Alta",'Matriz de Riesgos'!$AH$22="Moderado"),CONCATENATE("R2C",'Matriz de Riesgos'!$U$22),"")</f>
        <v/>
      </c>
      <c r="AA17" s="40" t="str">
        <f>IF(AND('Matriz de Riesgos'!$AF$23="Alta",'Matriz de Riesgos'!$AH$23="Moderado"),CONCATENATE("R2C",'Matriz de Riesgos'!$U$23),"")</f>
        <v/>
      </c>
      <c r="AB17" s="38" t="str">
        <f>IF(AND('Matriz de Riesgos'!$AF$18="Alta",'Matriz de Riesgos'!$AH$18="Mayor"),CONCATENATE("R2C",'Matriz de Riesgos'!$U$18),"")</f>
        <v/>
      </c>
      <c r="AC17" s="39" t="str">
        <f>IF(AND('Matriz de Riesgos'!$AF$19="Alta",'Matriz de Riesgos'!$AH$19="Mayor"),CONCATENATE("R2C",'Matriz de Riesgos'!$U$19),"")</f>
        <v/>
      </c>
      <c r="AD17" s="39" t="str">
        <f>IF(AND('Matriz de Riesgos'!$AF$20="Alta",'Matriz de Riesgos'!$AH$20="Mayor"),CONCATENATE("R2C",'Matriz de Riesgos'!$U$20),"")</f>
        <v/>
      </c>
      <c r="AE17" s="39" t="str">
        <f>IF(AND('Matriz de Riesgos'!$AF$21="Alta",'Matriz de Riesgos'!$AH$21="Mayor"),CONCATENATE("R2C",'Matriz de Riesgos'!$U$21),"")</f>
        <v/>
      </c>
      <c r="AF17" s="39" t="str">
        <f>IF(AND('Matriz de Riesgos'!$AF$22="Alta",'Matriz de Riesgos'!$AH$22="Mayor"),CONCATENATE("R2C",'Matriz de Riesgos'!$U$22),"")</f>
        <v/>
      </c>
      <c r="AG17" s="40" t="str">
        <f>IF(AND('Matriz de Riesgos'!$AF$23="Alta",'Matriz de Riesgos'!$AH$23="Mayor"),CONCATENATE("R2C",'Matriz de Riesgos'!$U$23),"")</f>
        <v/>
      </c>
      <c r="AH17" s="41" t="str">
        <f>IF(AND('Matriz de Riesgos'!$AF$18="Alta",'Matriz de Riesgos'!$AH$18="Catastrófico"),CONCATENATE("R2C",'Matriz de Riesgos'!$U$18),"")</f>
        <v/>
      </c>
      <c r="AI17" s="42" t="str">
        <f>IF(AND('Matriz de Riesgos'!$AF$19="Alta",'Matriz de Riesgos'!$AH$19="Catastrófico"),CONCATENATE("R2C",'Matriz de Riesgos'!$U$19),"")</f>
        <v/>
      </c>
      <c r="AJ17" s="42" t="str">
        <f>IF(AND('Matriz de Riesgos'!$AF$20="Alta",'Matriz de Riesgos'!$AH$20="Catastrófico"),CONCATENATE("R2C",'Matriz de Riesgos'!$U$20),"")</f>
        <v/>
      </c>
      <c r="AK17" s="42" t="str">
        <f>IF(AND('Matriz de Riesgos'!$AF$21="Alta",'Matriz de Riesgos'!$AH$21="Catastrófico"),CONCATENATE("R2C",'Matriz de Riesgos'!$U$21),"")</f>
        <v/>
      </c>
      <c r="AL17" s="42" t="str">
        <f>IF(AND('Matriz de Riesgos'!$AF$22="Alta",'Matriz de Riesgos'!$AH$22="Catastrófico"),CONCATENATE("R2C",'Matriz de Riesgos'!$U$22),"")</f>
        <v/>
      </c>
      <c r="AM17" s="43" t="str">
        <f>IF(AND('Matriz de Riesgos'!$AF$23="Alta",'Matriz de Riesgos'!$AH$23="Catastrófico"),CONCATENATE("R2C",'Matriz de Riesgos'!$U$23),"")</f>
        <v/>
      </c>
      <c r="AN17" s="69"/>
      <c r="AO17" s="565"/>
      <c r="AP17" s="566"/>
      <c r="AQ17" s="566"/>
      <c r="AR17" s="566"/>
      <c r="AS17" s="566"/>
      <c r="AT17" s="567"/>
      <c r="AU17" s="69"/>
      <c r="AV17" s="69"/>
      <c r="AW17" s="69"/>
      <c r="AX17" s="69"/>
      <c r="AY17" s="69"/>
      <c r="AZ17" s="69"/>
      <c r="BA17" s="69"/>
      <c r="BB17" s="69"/>
      <c r="BC17" s="69"/>
      <c r="BD17" s="69"/>
      <c r="BE17" s="69"/>
      <c r="BF17" s="69"/>
      <c r="BG17" s="69"/>
      <c r="BH17" s="69"/>
      <c r="BI17" s="69"/>
      <c r="BJ17" s="69"/>
      <c r="BK17" s="69"/>
      <c r="BL17" s="69"/>
      <c r="BM17" s="69"/>
      <c r="BN17" s="69"/>
      <c r="BO17" s="69"/>
      <c r="BP17" s="69"/>
      <c r="BQ17" s="69"/>
      <c r="BR17" s="69"/>
      <c r="BS17" s="69"/>
      <c r="BT17" s="69"/>
      <c r="BU17" s="69"/>
      <c r="BV17" s="69"/>
      <c r="BW17" s="69"/>
      <c r="BX17" s="69"/>
    </row>
    <row r="18" spans="1:76" ht="15" customHeight="1">
      <c r="A18" s="69"/>
      <c r="B18" s="476"/>
      <c r="C18" s="476"/>
      <c r="D18" s="477"/>
      <c r="E18" s="575"/>
      <c r="F18" s="574"/>
      <c r="G18" s="574"/>
      <c r="H18" s="574"/>
      <c r="I18" s="574"/>
      <c r="J18" s="53" t="str">
        <f>IF(AND('Matriz de Riesgos'!$AF$24="Alta",'Matriz de Riesgos'!$AH$24="Leve"),CONCATENATE("R3C",'Matriz de Riesgos'!$U$24),"")</f>
        <v/>
      </c>
      <c r="K18" s="54" t="str">
        <f>IF(AND('Matriz de Riesgos'!$AF$25="Alta",'Matriz de Riesgos'!$AH$25="Leve"),CONCATENATE("R3C",'Matriz de Riesgos'!$U$25),"")</f>
        <v/>
      </c>
      <c r="L18" s="54" t="str">
        <f>IF(AND('Matriz de Riesgos'!$AF$26="Alta",'Matriz de Riesgos'!$AH$26="Leve"),CONCATENATE("R3C",'Matriz de Riesgos'!$U$26),"")</f>
        <v/>
      </c>
      <c r="M18" s="54" t="str">
        <f>IF(AND('Matriz de Riesgos'!$AF$27="Alta",'Matriz de Riesgos'!$AH$27="Leve"),CONCATENATE("R3C",'Matriz de Riesgos'!$U$27),"")</f>
        <v/>
      </c>
      <c r="N18" s="54" t="str">
        <f>IF(AND('Matriz de Riesgos'!$AF$28="Alta",'Matriz de Riesgos'!$AH$28="Leve"),CONCATENATE("R3C",'Matriz de Riesgos'!$U$28),"")</f>
        <v/>
      </c>
      <c r="O18" s="55" t="str">
        <f>IF(AND('Matriz de Riesgos'!$AF$29="Alta",'Matriz de Riesgos'!$AH$29="Leve"),CONCATENATE("R3C",'Matriz de Riesgos'!$U$29),"")</f>
        <v/>
      </c>
      <c r="P18" s="53" t="str">
        <f>IF(AND('Matriz de Riesgos'!$AF$24="Alta",'Matriz de Riesgos'!$AH$24="Menor"),CONCATENATE("R3C",'Matriz de Riesgos'!$U$24),"")</f>
        <v/>
      </c>
      <c r="Q18" s="54" t="str">
        <f>IF(AND('Matriz de Riesgos'!$AF$25="Alta",'Matriz de Riesgos'!$AH$25="Menor"),CONCATENATE("R3C",'Matriz de Riesgos'!$U$25),"")</f>
        <v/>
      </c>
      <c r="R18" s="54" t="str">
        <f>IF(AND('Matriz de Riesgos'!$AF$26="Alta",'Matriz de Riesgos'!$AH$26="Menor"),CONCATENATE("R3C",'Matriz de Riesgos'!$U$26),"")</f>
        <v/>
      </c>
      <c r="S18" s="54" t="str">
        <f>IF(AND('Matriz de Riesgos'!$AF$27="Alta",'Matriz de Riesgos'!$AH$27="Menor"),CONCATENATE("R3C",'Matriz de Riesgos'!$U$27),"")</f>
        <v/>
      </c>
      <c r="T18" s="54" t="str">
        <f>IF(AND('Matriz de Riesgos'!$AF$28="Alta",'Matriz de Riesgos'!$AH$28="Menor"),CONCATENATE("R3C",'Matriz de Riesgos'!$U$28),"")</f>
        <v/>
      </c>
      <c r="U18" s="55" t="str">
        <f>IF(AND('Matriz de Riesgos'!$AF$29="Alta",'Matriz de Riesgos'!$AH$29="Menor"),CONCATENATE("R3C",'Matriz de Riesgos'!$U$29),"")</f>
        <v/>
      </c>
      <c r="V18" s="38" t="str">
        <f>IF(AND('Matriz de Riesgos'!$AF$24="Alta",'Matriz de Riesgos'!$AH$24="Moderado"),CONCATENATE("R3C",'Matriz de Riesgos'!$U$24),"")</f>
        <v/>
      </c>
      <c r="W18" s="39" t="str">
        <f>IF(AND('Matriz de Riesgos'!$AF$25="Alta",'Matriz de Riesgos'!$AH$25="Moderado"),CONCATENATE("R3C",'Matriz de Riesgos'!$U$25),"")</f>
        <v/>
      </c>
      <c r="X18" s="39" t="str">
        <f>IF(AND('Matriz de Riesgos'!$AF$26="Alta",'Matriz de Riesgos'!$AH$26="Moderado"),CONCATENATE("R3C",'Matriz de Riesgos'!$U$26),"")</f>
        <v/>
      </c>
      <c r="Y18" s="39" t="str">
        <f>IF(AND('Matriz de Riesgos'!$AF$27="Alta",'Matriz de Riesgos'!$AH$27="Moderado"),CONCATENATE("R3C",'Matriz de Riesgos'!$U$27),"")</f>
        <v/>
      </c>
      <c r="Z18" s="39" t="str">
        <f>IF(AND('Matriz de Riesgos'!$AF$28="Alta",'Matriz de Riesgos'!$AH$28="Moderado"),CONCATENATE("R3C",'Matriz de Riesgos'!$U$28),"")</f>
        <v/>
      </c>
      <c r="AA18" s="40" t="str">
        <f>IF(AND('Matriz de Riesgos'!$AF$29="Alta",'Matriz de Riesgos'!$AH$29="Moderado"),CONCATENATE("R3C",'Matriz de Riesgos'!$U$29),"")</f>
        <v/>
      </c>
      <c r="AB18" s="38" t="str">
        <f>IF(AND('Matriz de Riesgos'!$AF$24="Alta",'Matriz de Riesgos'!$AH$24="Mayor"),CONCATENATE("R3C",'Matriz de Riesgos'!$U$24),"")</f>
        <v/>
      </c>
      <c r="AC18" s="39" t="str">
        <f>IF(AND('Matriz de Riesgos'!$AF$25="Alta",'Matriz de Riesgos'!$AH$25="Mayor"),CONCATENATE("R3C",'Matriz de Riesgos'!$U$25),"")</f>
        <v/>
      </c>
      <c r="AD18" s="39" t="str">
        <f>IF(AND('Matriz de Riesgos'!$AF$26="Alta",'Matriz de Riesgos'!$AH$26="Mayor"),CONCATENATE("R3C",'Matriz de Riesgos'!$U$26),"")</f>
        <v/>
      </c>
      <c r="AE18" s="39" t="str">
        <f>IF(AND('Matriz de Riesgos'!$AF$27="Alta",'Matriz de Riesgos'!$AH$27="Mayor"),CONCATENATE("R3C",'Matriz de Riesgos'!$U$27),"")</f>
        <v/>
      </c>
      <c r="AF18" s="39" t="str">
        <f>IF(AND('Matriz de Riesgos'!$AF$28="Alta",'Matriz de Riesgos'!$AH$28="Mayor"),CONCATENATE("R3C",'Matriz de Riesgos'!$U$28),"")</f>
        <v/>
      </c>
      <c r="AG18" s="40" t="str">
        <f>IF(AND('Matriz de Riesgos'!$AF$29="Alta",'Matriz de Riesgos'!$AH$29="Mayor"),CONCATENATE("R3C",'Matriz de Riesgos'!$U$29),"")</f>
        <v/>
      </c>
      <c r="AH18" s="41" t="str">
        <f>IF(AND('Matriz de Riesgos'!$AF$24="Alta",'Matriz de Riesgos'!$AH$24="Catastrófico"),CONCATENATE("R3C",'Matriz de Riesgos'!$U$24),"")</f>
        <v/>
      </c>
      <c r="AI18" s="42" t="str">
        <f>IF(AND('Matriz de Riesgos'!$AF$25="Alta",'Matriz de Riesgos'!$AH$25="Catastrófico"),CONCATENATE("R3C",'Matriz de Riesgos'!$U$25),"")</f>
        <v/>
      </c>
      <c r="AJ18" s="42" t="str">
        <f>IF(AND('Matriz de Riesgos'!$AF$26="Alta",'Matriz de Riesgos'!$AH$26="Catastrófico"),CONCATENATE("R3C",'Matriz de Riesgos'!$U$26),"")</f>
        <v/>
      </c>
      <c r="AK18" s="42" t="str">
        <f>IF(AND('Matriz de Riesgos'!$AF$27="Alta",'Matriz de Riesgos'!$AH$27="Catastrófico"),CONCATENATE("R3C",'Matriz de Riesgos'!$U$27),"")</f>
        <v/>
      </c>
      <c r="AL18" s="42" t="str">
        <f>IF(AND('Matriz de Riesgos'!$AF$28="Alta",'Matriz de Riesgos'!$AH$28="Catastrófico"),CONCATENATE("R3C",'Matriz de Riesgos'!$U$28),"")</f>
        <v/>
      </c>
      <c r="AM18" s="43" t="str">
        <f>IF(AND('Matriz de Riesgos'!$AF$29="Alta",'Matriz de Riesgos'!$AH$29="Catastrófico"),CONCATENATE("R3C",'Matriz de Riesgos'!$U$29),"")</f>
        <v/>
      </c>
      <c r="AN18" s="69"/>
      <c r="AO18" s="565"/>
      <c r="AP18" s="566"/>
      <c r="AQ18" s="566"/>
      <c r="AR18" s="566"/>
      <c r="AS18" s="566"/>
      <c r="AT18" s="567"/>
      <c r="AU18" s="69"/>
      <c r="AV18" s="69"/>
      <c r="AW18" s="69"/>
      <c r="AX18" s="69"/>
      <c r="AY18" s="69"/>
      <c r="AZ18" s="69"/>
      <c r="BA18" s="69"/>
      <c r="BB18" s="69"/>
      <c r="BC18" s="69"/>
      <c r="BD18" s="69"/>
      <c r="BE18" s="69"/>
      <c r="BF18" s="69"/>
      <c r="BG18" s="69"/>
      <c r="BH18" s="69"/>
      <c r="BI18" s="69"/>
      <c r="BJ18" s="69"/>
      <c r="BK18" s="69"/>
      <c r="BL18" s="69"/>
      <c r="BM18" s="69"/>
      <c r="BN18" s="69"/>
      <c r="BO18" s="69"/>
      <c r="BP18" s="69"/>
      <c r="BQ18" s="69"/>
      <c r="BR18" s="69"/>
      <c r="BS18" s="69"/>
      <c r="BT18" s="69"/>
      <c r="BU18" s="69"/>
      <c r="BV18" s="69"/>
      <c r="BW18" s="69"/>
      <c r="BX18" s="69"/>
    </row>
    <row r="19" spans="1:76" ht="15" customHeight="1">
      <c r="A19" s="69"/>
      <c r="B19" s="476"/>
      <c r="C19" s="476"/>
      <c r="D19" s="477"/>
      <c r="E19" s="575"/>
      <c r="F19" s="574"/>
      <c r="G19" s="574"/>
      <c r="H19" s="574"/>
      <c r="I19" s="574"/>
      <c r="J19" s="53" t="str">
        <f>IF(AND('Matriz de Riesgos'!$AF$30="Alta",'Matriz de Riesgos'!$AH$30="Leve"),CONCATENATE("R4C",'Matriz de Riesgos'!$U$30),"")</f>
        <v/>
      </c>
      <c r="K19" s="54" t="str">
        <f>IF(AND('Matriz de Riesgos'!$AF$31="Alta",'Matriz de Riesgos'!$AH$31="Leve"),CONCATENATE("R4C",'Matriz de Riesgos'!$U$31),"")</f>
        <v/>
      </c>
      <c r="L19" s="54" t="str">
        <f>IF(AND('Matriz de Riesgos'!$AF$32="Alta",'Matriz de Riesgos'!$AH$32="Leve"),CONCATENATE("R4C",'Matriz de Riesgos'!$U$32),"")</f>
        <v/>
      </c>
      <c r="M19" s="54" t="str">
        <f>IF(AND('Matriz de Riesgos'!$AF$33="Alta",'Matriz de Riesgos'!$AH$33="Leve"),CONCATENATE("R4C",'Matriz de Riesgos'!$U$33),"")</f>
        <v/>
      </c>
      <c r="N19" s="54" t="str">
        <f>IF(AND('Matriz de Riesgos'!$AF$34="Alta",'Matriz de Riesgos'!$AH$34="Leve"),CONCATENATE("R4C",'Matriz de Riesgos'!$U$34),"")</f>
        <v/>
      </c>
      <c r="O19" s="55" t="str">
        <f>IF(AND('Matriz de Riesgos'!$AF$35="Alta",'Matriz de Riesgos'!$AH$35="Leve"),CONCATENATE("R4C",'Matriz de Riesgos'!$U$35),"")</f>
        <v/>
      </c>
      <c r="P19" s="53" t="str">
        <f>IF(AND('Matriz de Riesgos'!$AF$30="Alta",'Matriz de Riesgos'!$AH$30="Menor"),CONCATENATE("R4C",'Matriz de Riesgos'!$U$30),"")</f>
        <v/>
      </c>
      <c r="Q19" s="54" t="str">
        <f>IF(AND('Matriz de Riesgos'!$AF$31="Alta",'Matriz de Riesgos'!$AH$31="Menor"),CONCATENATE("R4C",'Matriz de Riesgos'!$U$31),"")</f>
        <v/>
      </c>
      <c r="R19" s="54" t="str">
        <f>IF(AND('Matriz de Riesgos'!$AF$32="Alta",'Matriz de Riesgos'!$AH$32="Menor"),CONCATENATE("R4C",'Matriz de Riesgos'!$U$32),"")</f>
        <v/>
      </c>
      <c r="S19" s="54" t="str">
        <f>IF(AND('Matriz de Riesgos'!$AF$33="Alta",'Matriz de Riesgos'!$AH$33="Menor"),CONCATENATE("R4C",'Matriz de Riesgos'!$U$33),"")</f>
        <v/>
      </c>
      <c r="T19" s="54" t="str">
        <f>IF(AND('Matriz de Riesgos'!$AF$34="Alta",'Matriz de Riesgos'!$AH$34="Menor"),CONCATENATE("R4C",'Matriz de Riesgos'!$U$34),"")</f>
        <v/>
      </c>
      <c r="U19" s="55" t="str">
        <f>IF(AND('Matriz de Riesgos'!$AF$35="Alta",'Matriz de Riesgos'!$AH$35="Menor"),CONCATENATE("R4C",'Matriz de Riesgos'!$U$35),"")</f>
        <v/>
      </c>
      <c r="V19" s="38" t="str">
        <f>IF(AND('Matriz de Riesgos'!$AF$30="Alta",'Matriz de Riesgos'!$AH$30="Moderado"),CONCATENATE("R4C",'Matriz de Riesgos'!$U$30),"")</f>
        <v/>
      </c>
      <c r="W19" s="39" t="str">
        <f>IF(AND('Matriz de Riesgos'!$AF$31="Alta",'Matriz de Riesgos'!$AH$31="Moderado"),CONCATENATE("R4C",'Matriz de Riesgos'!$U$31),"")</f>
        <v/>
      </c>
      <c r="X19" s="39" t="str">
        <f>IF(AND('Matriz de Riesgos'!$AF$32="Alta",'Matriz de Riesgos'!$AH$32="Moderado"),CONCATENATE("R4C",'Matriz de Riesgos'!$U$32),"")</f>
        <v/>
      </c>
      <c r="Y19" s="39" t="str">
        <f>IF(AND('Matriz de Riesgos'!$AF$33="Alta",'Matriz de Riesgos'!$AH$33="Moderado"),CONCATENATE("R4C",'Matriz de Riesgos'!$U$33),"")</f>
        <v/>
      </c>
      <c r="Z19" s="39" t="str">
        <f>IF(AND('Matriz de Riesgos'!$AF$34="Alta",'Matriz de Riesgos'!$AH$34="Moderado"),CONCATENATE("R4C",'Matriz de Riesgos'!$U$34),"")</f>
        <v/>
      </c>
      <c r="AA19" s="40" t="str">
        <f>IF(AND('Matriz de Riesgos'!$AF$35="Alta",'Matriz de Riesgos'!$AH$35="Moderado"),CONCATENATE("R4C",'Matriz de Riesgos'!$U$35),"")</f>
        <v/>
      </c>
      <c r="AB19" s="38" t="str">
        <f>IF(AND('Matriz de Riesgos'!$AF$30="Alta",'Matriz de Riesgos'!$AH$30="Mayor"),CONCATENATE("R4C",'Matriz de Riesgos'!$U$30),"")</f>
        <v/>
      </c>
      <c r="AC19" s="39" t="str">
        <f>IF(AND('Matriz de Riesgos'!$AF$31="Alta",'Matriz de Riesgos'!$AH$31="Mayor"),CONCATENATE("R4C",'Matriz de Riesgos'!$U$31),"")</f>
        <v/>
      </c>
      <c r="AD19" s="39" t="str">
        <f>IF(AND('Matriz de Riesgos'!$AF$32="Alta",'Matriz de Riesgos'!$AH$32="Mayor"),CONCATENATE("R4C",'Matriz de Riesgos'!$U$32),"")</f>
        <v/>
      </c>
      <c r="AE19" s="39" t="str">
        <f>IF(AND('Matriz de Riesgos'!$AF$33="Alta",'Matriz de Riesgos'!$AH$33="Mayor"),CONCATENATE("R4C",'Matriz de Riesgos'!$U$33),"")</f>
        <v/>
      </c>
      <c r="AF19" s="39" t="str">
        <f>IF(AND('Matriz de Riesgos'!$AF$34="Alta",'Matriz de Riesgos'!$AH$34="Mayor"),CONCATENATE("R4C",'Matriz de Riesgos'!$U$34),"")</f>
        <v/>
      </c>
      <c r="AG19" s="40" t="str">
        <f>IF(AND('Matriz de Riesgos'!$AF$35="Alta",'Matriz de Riesgos'!$AH$35="Mayor"),CONCATENATE("R4C",'Matriz de Riesgos'!$U$35),"")</f>
        <v/>
      </c>
      <c r="AH19" s="41" t="str">
        <f>IF(AND('Matriz de Riesgos'!$AF$30="Alta",'Matriz de Riesgos'!$AH$30="Catastrófico"),CONCATENATE("R4C",'Matriz de Riesgos'!$U$30),"")</f>
        <v/>
      </c>
      <c r="AI19" s="42" t="str">
        <f>IF(AND('Matriz de Riesgos'!$AF$31="Alta",'Matriz de Riesgos'!$AH$31="Catastrófico"),CONCATENATE("R4C",'Matriz de Riesgos'!$U$31),"")</f>
        <v/>
      </c>
      <c r="AJ19" s="42" t="str">
        <f>IF(AND('Matriz de Riesgos'!$AF$32="Alta",'Matriz de Riesgos'!$AH$32="Catastrófico"),CONCATENATE("R4C",'Matriz de Riesgos'!$U$32),"")</f>
        <v/>
      </c>
      <c r="AK19" s="42" t="str">
        <f>IF(AND('Matriz de Riesgos'!$AF$33="Alta",'Matriz de Riesgos'!$AH$33="Catastrófico"),CONCATENATE("R4C",'Matriz de Riesgos'!$U$33),"")</f>
        <v/>
      </c>
      <c r="AL19" s="42" t="str">
        <f>IF(AND('Matriz de Riesgos'!$AF$34="Alta",'Matriz de Riesgos'!$AH$34="Catastrófico"),CONCATENATE("R4C",'Matriz de Riesgos'!$U$34),"")</f>
        <v/>
      </c>
      <c r="AM19" s="43" t="str">
        <f>IF(AND('Matriz de Riesgos'!$AF$35="Alta",'Matriz de Riesgos'!$AH$35="Catastrófico"),CONCATENATE("R4C",'Matriz de Riesgos'!$U$35),"")</f>
        <v/>
      </c>
      <c r="AN19" s="69"/>
      <c r="AO19" s="565"/>
      <c r="AP19" s="566"/>
      <c r="AQ19" s="566"/>
      <c r="AR19" s="566"/>
      <c r="AS19" s="566"/>
      <c r="AT19" s="567"/>
      <c r="AU19" s="69"/>
      <c r="AV19" s="69"/>
      <c r="AW19" s="69"/>
      <c r="AX19" s="69"/>
      <c r="AY19" s="69"/>
      <c r="AZ19" s="69"/>
      <c r="BA19" s="69"/>
      <c r="BB19" s="69"/>
      <c r="BC19" s="69"/>
      <c r="BD19" s="69"/>
      <c r="BE19" s="69"/>
      <c r="BF19" s="69"/>
      <c r="BG19" s="69"/>
      <c r="BH19" s="69"/>
      <c r="BI19" s="69"/>
      <c r="BJ19" s="69"/>
      <c r="BK19" s="69"/>
      <c r="BL19" s="69"/>
      <c r="BM19" s="69"/>
      <c r="BN19" s="69"/>
      <c r="BO19" s="69"/>
      <c r="BP19" s="69"/>
      <c r="BQ19" s="69"/>
      <c r="BR19" s="69"/>
      <c r="BS19" s="69"/>
      <c r="BT19" s="69"/>
      <c r="BU19" s="69"/>
      <c r="BV19" s="69"/>
      <c r="BW19" s="69"/>
      <c r="BX19" s="69"/>
    </row>
    <row r="20" spans="1:76" ht="15" customHeight="1">
      <c r="A20" s="69"/>
      <c r="B20" s="476"/>
      <c r="C20" s="476"/>
      <c r="D20" s="477"/>
      <c r="E20" s="575"/>
      <c r="F20" s="574"/>
      <c r="G20" s="574"/>
      <c r="H20" s="574"/>
      <c r="I20" s="574"/>
      <c r="J20" s="53" t="str">
        <f>IF(AND('Matriz de Riesgos'!$AF$36="Alta",'Matriz de Riesgos'!$AH$36="Leve"),CONCATENATE("R5C",'Matriz de Riesgos'!$U$36),"")</f>
        <v/>
      </c>
      <c r="K20" s="54" t="str">
        <f>IF(AND('Matriz de Riesgos'!$AF$37="Alta",'Matriz de Riesgos'!$AH$37="Leve"),CONCATENATE("R5C",'Matriz de Riesgos'!$U$37),"")</f>
        <v/>
      </c>
      <c r="L20" s="54" t="str">
        <f>IF(AND('Matriz de Riesgos'!$AF$38="Alta",'Matriz de Riesgos'!$AH$38="Leve"),CONCATENATE("R5C",'Matriz de Riesgos'!$U$38),"")</f>
        <v/>
      </c>
      <c r="M20" s="54" t="str">
        <f>IF(AND('Matriz de Riesgos'!$AF$39="Alta",'Matriz de Riesgos'!$AH$39="Leve"),CONCATENATE("R5C",'Matriz de Riesgos'!$U$39),"")</f>
        <v/>
      </c>
      <c r="N20" s="54" t="str">
        <f>IF(AND('Matriz de Riesgos'!$AF$40="Alta",'Matriz de Riesgos'!$AH$40="Leve"),CONCATENATE("R5C",'Matriz de Riesgos'!$U$40),"")</f>
        <v/>
      </c>
      <c r="O20" s="55" t="str">
        <f>IF(AND('Matriz de Riesgos'!$AF$41="Alta",'Matriz de Riesgos'!$AH$41="Leve"),CONCATENATE("R5C",'Matriz de Riesgos'!$U$41),"")</f>
        <v/>
      </c>
      <c r="P20" s="53" t="str">
        <f>IF(AND('Matriz de Riesgos'!$AF$36="Alta",'Matriz de Riesgos'!$AH$36="Menor"),CONCATENATE("R5C",'Matriz de Riesgos'!$U$36),"")</f>
        <v/>
      </c>
      <c r="Q20" s="54" t="str">
        <f>IF(AND('Matriz de Riesgos'!$AF$37="Alta",'Matriz de Riesgos'!$AH$37="Menor"),CONCATENATE("R5C",'Matriz de Riesgos'!$U$37),"")</f>
        <v/>
      </c>
      <c r="R20" s="54" t="str">
        <f>IF(AND('Matriz de Riesgos'!$AF$38="Alta",'Matriz de Riesgos'!$AH$38="Menor"),CONCATENATE("R5C",'Matriz de Riesgos'!$U$38),"")</f>
        <v/>
      </c>
      <c r="S20" s="54" t="str">
        <f>IF(AND('Matriz de Riesgos'!$AF$39="Alta",'Matriz de Riesgos'!$AH$39="Menor"),CONCATENATE("R5C",'Matriz de Riesgos'!$U$39),"")</f>
        <v/>
      </c>
      <c r="T20" s="54" t="str">
        <f>IF(AND('Matriz de Riesgos'!$AF$40="Alta",'Matriz de Riesgos'!$AH$40="Menor"),CONCATENATE("R5C",'Matriz de Riesgos'!$U$40),"")</f>
        <v/>
      </c>
      <c r="U20" s="55" t="str">
        <f>IF(AND('Matriz de Riesgos'!$AF$41="Alta",'Matriz de Riesgos'!$AH$41="Menor"),CONCATENATE("R5C",'Matriz de Riesgos'!$U$41),"")</f>
        <v/>
      </c>
      <c r="V20" s="38" t="str">
        <f>IF(AND('Matriz de Riesgos'!$AF$36="Alta",'Matriz de Riesgos'!$AH$36="Moderado"),CONCATENATE("R5C",'Matriz de Riesgos'!$U$36),"")</f>
        <v/>
      </c>
      <c r="W20" s="39" t="str">
        <f>IF(AND('Matriz de Riesgos'!$AF$37="Alta",'Matriz de Riesgos'!$AH$37="Moderado"),CONCATENATE("R5C",'Matriz de Riesgos'!$U$37),"")</f>
        <v/>
      </c>
      <c r="X20" s="39" t="str">
        <f>IF(AND('Matriz de Riesgos'!$AF$38="Alta",'Matriz de Riesgos'!$AH$38="Moderado"),CONCATENATE("R5C",'Matriz de Riesgos'!$U$38),"")</f>
        <v/>
      </c>
      <c r="Y20" s="39" t="str">
        <f>IF(AND('Matriz de Riesgos'!$AF$39="Alta",'Matriz de Riesgos'!$AH$39="Moderado"),CONCATENATE("R5C",'Matriz de Riesgos'!$U$39),"")</f>
        <v/>
      </c>
      <c r="Z20" s="39" t="str">
        <f>IF(AND('Matriz de Riesgos'!$AF$40="Alta",'Matriz de Riesgos'!$AH$40="Moderado"),CONCATENATE("R5C",'Matriz de Riesgos'!$U$40),"")</f>
        <v/>
      </c>
      <c r="AA20" s="40" t="str">
        <f>IF(AND('Matriz de Riesgos'!$AF$41="Alta",'Matriz de Riesgos'!$AH$41="Moderado"),CONCATENATE("R5C",'Matriz de Riesgos'!$U$41),"")</f>
        <v/>
      </c>
      <c r="AB20" s="38" t="str">
        <f>IF(AND('Matriz de Riesgos'!$AF$36="Alta",'Matriz de Riesgos'!$AH$36="Mayor"),CONCATENATE("R5C",'Matriz de Riesgos'!$U$36),"")</f>
        <v/>
      </c>
      <c r="AC20" s="39" t="str">
        <f>IF(AND('Matriz de Riesgos'!$AF$37="Alta",'Matriz de Riesgos'!$AH$37="Mayor"),CONCATENATE("R5C",'Matriz de Riesgos'!$U$37),"")</f>
        <v/>
      </c>
      <c r="AD20" s="39" t="str">
        <f>IF(AND('Matriz de Riesgos'!$AF$38="Alta",'Matriz de Riesgos'!$AH$38="Mayor"),CONCATENATE("R5C",'Matriz de Riesgos'!$U$38),"")</f>
        <v/>
      </c>
      <c r="AE20" s="39" t="str">
        <f>IF(AND('Matriz de Riesgos'!$AF$39="Alta",'Matriz de Riesgos'!$AH$39="Mayor"),CONCATENATE("R5C",'Matriz de Riesgos'!$U$39),"")</f>
        <v/>
      </c>
      <c r="AF20" s="39" t="str">
        <f>IF(AND('Matriz de Riesgos'!$AF$40="Alta",'Matriz de Riesgos'!$AH$40="Mayor"),CONCATENATE("R5C",'Matriz de Riesgos'!$U$40),"")</f>
        <v/>
      </c>
      <c r="AG20" s="40" t="str">
        <f>IF(AND('Matriz de Riesgos'!$AF$41="Alta",'Matriz de Riesgos'!$AH$41="Mayor"),CONCATENATE("R5C",'Matriz de Riesgos'!$U$41),"")</f>
        <v/>
      </c>
      <c r="AH20" s="41" t="str">
        <f>IF(AND('Matriz de Riesgos'!$AF$36="Alta",'Matriz de Riesgos'!$AH$36="Catastrófico"),CONCATENATE("R5C",'Matriz de Riesgos'!$U$36),"")</f>
        <v/>
      </c>
      <c r="AI20" s="42" t="str">
        <f>IF(AND('Matriz de Riesgos'!$AF$37="Alta",'Matriz de Riesgos'!$AH$37="Catastrófico"),CONCATENATE("R5C",'Matriz de Riesgos'!$U$37),"")</f>
        <v/>
      </c>
      <c r="AJ20" s="42" t="str">
        <f>IF(AND('Matriz de Riesgos'!$AF$38="Alta",'Matriz de Riesgos'!$AH$38="Catastrófico"),CONCATENATE("R5C",'Matriz de Riesgos'!$U$38),"")</f>
        <v/>
      </c>
      <c r="AK20" s="42" t="str">
        <f>IF(AND('Matriz de Riesgos'!$AF$39="Alta",'Matriz de Riesgos'!$AH$39="Catastrófico"),CONCATENATE("R5C",'Matriz de Riesgos'!$U$39),"")</f>
        <v/>
      </c>
      <c r="AL20" s="42" t="str">
        <f>IF(AND('Matriz de Riesgos'!$AF$40="Alta",'Matriz de Riesgos'!$AH$40="Catastrófico"),CONCATENATE("R5C",'Matriz de Riesgos'!$U$40),"")</f>
        <v/>
      </c>
      <c r="AM20" s="43" t="str">
        <f>IF(AND('Matriz de Riesgos'!$AF$41="Alta",'Matriz de Riesgos'!$AH$41="Catastrófico"),CONCATENATE("R5C",'Matriz de Riesgos'!$U$41),"")</f>
        <v/>
      </c>
      <c r="AN20" s="69"/>
      <c r="AO20" s="565"/>
      <c r="AP20" s="566"/>
      <c r="AQ20" s="566"/>
      <c r="AR20" s="566"/>
      <c r="AS20" s="566"/>
      <c r="AT20" s="567"/>
      <c r="AU20" s="69"/>
      <c r="AV20" s="69"/>
      <c r="AW20" s="69"/>
      <c r="AX20" s="69"/>
      <c r="AY20" s="69"/>
      <c r="AZ20" s="69"/>
      <c r="BA20" s="69"/>
      <c r="BB20" s="69"/>
      <c r="BC20" s="69"/>
      <c r="BD20" s="69"/>
      <c r="BE20" s="69"/>
      <c r="BF20" s="69"/>
      <c r="BG20" s="69"/>
      <c r="BH20" s="69"/>
      <c r="BI20" s="69"/>
      <c r="BJ20" s="69"/>
      <c r="BK20" s="69"/>
      <c r="BL20" s="69"/>
      <c r="BM20" s="69"/>
      <c r="BN20" s="69"/>
      <c r="BO20" s="69"/>
      <c r="BP20" s="69"/>
      <c r="BQ20" s="69"/>
      <c r="BR20" s="69"/>
      <c r="BS20" s="69"/>
      <c r="BT20" s="69"/>
      <c r="BU20" s="69"/>
      <c r="BV20" s="69"/>
      <c r="BW20" s="69"/>
      <c r="BX20" s="69"/>
    </row>
    <row r="21" spans="1:76" ht="15" customHeight="1">
      <c r="A21" s="69"/>
      <c r="B21" s="476"/>
      <c r="C21" s="476"/>
      <c r="D21" s="477"/>
      <c r="E21" s="575"/>
      <c r="F21" s="574"/>
      <c r="G21" s="574"/>
      <c r="H21" s="574"/>
      <c r="I21" s="574"/>
      <c r="J21" s="53" t="str">
        <f>IF(AND('Matriz de Riesgos'!$AF$42="Alta",'Matriz de Riesgos'!$AH$42="Leve"),CONCATENATE("R6C",'Matriz de Riesgos'!$U$42),"")</f>
        <v/>
      </c>
      <c r="K21" s="54" t="str">
        <f>IF(AND('Matriz de Riesgos'!$AF$43="Alta",'Matriz de Riesgos'!$AH$43="Leve"),CONCATENATE("R6C",'Matriz de Riesgos'!$U$43),"")</f>
        <v/>
      </c>
      <c r="L21" s="54" t="str">
        <f>IF(AND('Matriz de Riesgos'!$AF$44="Alta",'Matriz de Riesgos'!$AH$44="Leve"),CONCATENATE("R6C",'Matriz de Riesgos'!$U$44),"")</f>
        <v/>
      </c>
      <c r="M21" s="54" t="str">
        <f>IF(AND('Matriz de Riesgos'!$AF$45="Alta",'Matriz de Riesgos'!$AH$45="Leve"),CONCATENATE("R6C",'Matriz de Riesgos'!$U$45),"")</f>
        <v/>
      </c>
      <c r="N21" s="54" t="str">
        <f>IF(AND('Matriz de Riesgos'!$AF$46="Alta",'Matriz de Riesgos'!$AH$46="Leve"),CONCATENATE("R6C",'Matriz de Riesgos'!$U$46),"")</f>
        <v/>
      </c>
      <c r="O21" s="55" t="str">
        <f>IF(AND('Matriz de Riesgos'!$AF$47="Alta",'Matriz de Riesgos'!$AH$47="Leve"),CONCATENATE("R6C",'Matriz de Riesgos'!$U$47),"")</f>
        <v/>
      </c>
      <c r="P21" s="53" t="str">
        <f>IF(AND('Matriz de Riesgos'!$AF$42="Alta",'Matriz de Riesgos'!$AH$42="Menor"),CONCATENATE("R6C",'Matriz de Riesgos'!$U$42),"")</f>
        <v/>
      </c>
      <c r="Q21" s="54" t="str">
        <f>IF(AND('Matriz de Riesgos'!$AF$43="Alta",'Matriz de Riesgos'!$AH$43="Menor"),CONCATENATE("R6C",'Matriz de Riesgos'!$U$43),"")</f>
        <v/>
      </c>
      <c r="R21" s="54" t="str">
        <f>IF(AND('Matriz de Riesgos'!$AF$44="Alta",'Matriz de Riesgos'!$AH$44="Menor"),CONCATENATE("R6C",'Matriz de Riesgos'!$U$44),"")</f>
        <v/>
      </c>
      <c r="S21" s="54" t="str">
        <f>IF(AND('Matriz de Riesgos'!$AF$45="Alta",'Matriz de Riesgos'!$AH$45="Menor"),CONCATENATE("R6C",'Matriz de Riesgos'!$U$45),"")</f>
        <v/>
      </c>
      <c r="T21" s="54" t="str">
        <f>IF(AND('Matriz de Riesgos'!$AF$46="Alta",'Matriz de Riesgos'!$AH$46="Menor"),CONCATENATE("R6C",'Matriz de Riesgos'!$U$46),"")</f>
        <v/>
      </c>
      <c r="U21" s="55" t="str">
        <f>IF(AND('Matriz de Riesgos'!$AF$47="Alta",'Matriz de Riesgos'!$AH$47="Menor"),CONCATENATE("R6C",'Matriz de Riesgos'!$U$47),"")</f>
        <v/>
      </c>
      <c r="V21" s="38" t="str">
        <f>IF(AND('Matriz de Riesgos'!$AF$42="Alta",'Matriz de Riesgos'!$AH$42="Moderado"),CONCATENATE("R6C",'Matriz de Riesgos'!$U$42),"")</f>
        <v/>
      </c>
      <c r="W21" s="39" t="str">
        <f>IF(AND('Matriz de Riesgos'!$AF$43="Alta",'Matriz de Riesgos'!$AH$43="Moderado"),CONCATENATE("R6C",'Matriz de Riesgos'!$U$43),"")</f>
        <v/>
      </c>
      <c r="X21" s="39" t="str">
        <f>IF(AND('Matriz de Riesgos'!$AF$44="Alta",'Matriz de Riesgos'!$AH$44="Moderado"),CONCATENATE("R6C",'Matriz de Riesgos'!$U$44),"")</f>
        <v/>
      </c>
      <c r="Y21" s="39" t="str">
        <f>IF(AND('Matriz de Riesgos'!$AF$45="Alta",'Matriz de Riesgos'!$AH$45="Moderado"),CONCATENATE("R6C",'Matriz de Riesgos'!$U$45),"")</f>
        <v/>
      </c>
      <c r="Z21" s="39" t="str">
        <f>IF(AND('Matriz de Riesgos'!$AF$46="Alta",'Matriz de Riesgos'!$AH$46="Moderado"),CONCATENATE("R6C",'Matriz de Riesgos'!$U$46),"")</f>
        <v/>
      </c>
      <c r="AA21" s="40" t="str">
        <f>IF(AND('Matriz de Riesgos'!$AF$47="Alta",'Matriz de Riesgos'!$AH$47="Moderado"),CONCATENATE("R6C",'Matriz de Riesgos'!$U$47),"")</f>
        <v/>
      </c>
      <c r="AB21" s="38" t="str">
        <f>IF(AND('Matriz de Riesgos'!$AF$42="Alta",'Matriz de Riesgos'!$AH$42="Mayor"),CONCATENATE("R6C",'Matriz de Riesgos'!$U$42),"")</f>
        <v/>
      </c>
      <c r="AC21" s="39" t="str">
        <f>IF(AND('Matriz de Riesgos'!$AF$43="Alta",'Matriz de Riesgos'!$AH$43="Mayor"),CONCATENATE("R6C",'Matriz de Riesgos'!$U$43),"")</f>
        <v/>
      </c>
      <c r="AD21" s="39" t="str">
        <f>IF(AND('Matriz de Riesgos'!$AF$44="Alta",'Matriz de Riesgos'!$AH$44="Mayor"),CONCATENATE("R6C",'Matriz de Riesgos'!$U$44),"")</f>
        <v/>
      </c>
      <c r="AE21" s="39" t="str">
        <f>IF(AND('Matriz de Riesgos'!$AF$45="Alta",'Matriz de Riesgos'!$AH$45="Mayor"),CONCATENATE("R6C",'Matriz de Riesgos'!$U$45),"")</f>
        <v/>
      </c>
      <c r="AF21" s="39" t="str">
        <f>IF(AND('Matriz de Riesgos'!$AF$46="Alta",'Matriz de Riesgos'!$AH$46="Mayor"),CONCATENATE("R6C",'Matriz de Riesgos'!$U$46),"")</f>
        <v/>
      </c>
      <c r="AG21" s="40" t="str">
        <f>IF(AND('Matriz de Riesgos'!$AF$47="Alta",'Matriz de Riesgos'!$AH$47="Mayor"),CONCATENATE("R6C",'Matriz de Riesgos'!$U$47),"")</f>
        <v/>
      </c>
      <c r="AH21" s="41" t="str">
        <f>IF(AND('Matriz de Riesgos'!$AF$42="Alta",'Matriz de Riesgos'!$AH$42="Catastrófico"),CONCATENATE("R6C",'Matriz de Riesgos'!$U$42),"")</f>
        <v/>
      </c>
      <c r="AI21" s="42" t="str">
        <f>IF(AND('Matriz de Riesgos'!$AF$43="Alta",'Matriz de Riesgos'!$AH$43="Catastrófico"),CONCATENATE("R6C",'Matriz de Riesgos'!$U$43),"")</f>
        <v/>
      </c>
      <c r="AJ21" s="42" t="str">
        <f>IF(AND('Matriz de Riesgos'!$AF$44="Alta",'Matriz de Riesgos'!$AH$44="Catastrófico"),CONCATENATE("R6C",'Matriz de Riesgos'!$U$44),"")</f>
        <v/>
      </c>
      <c r="AK21" s="42" t="str">
        <f>IF(AND('Matriz de Riesgos'!$AF$45="Alta",'Matriz de Riesgos'!$AH$45="Catastrófico"),CONCATENATE("R6C",'Matriz de Riesgos'!$U$45),"")</f>
        <v/>
      </c>
      <c r="AL21" s="42" t="str">
        <f>IF(AND('Matriz de Riesgos'!$AF$46="Alta",'Matriz de Riesgos'!$AH$46="Catastrófico"),CONCATENATE("R6C",'Matriz de Riesgos'!$U$46),"")</f>
        <v/>
      </c>
      <c r="AM21" s="43" t="str">
        <f>IF(AND('Matriz de Riesgos'!$AF$47="Alta",'Matriz de Riesgos'!$AH$47="Catastrófico"),CONCATENATE("R6C",'Matriz de Riesgos'!$U$47),"")</f>
        <v/>
      </c>
      <c r="AN21" s="69"/>
      <c r="AO21" s="565"/>
      <c r="AP21" s="566"/>
      <c r="AQ21" s="566"/>
      <c r="AR21" s="566"/>
      <c r="AS21" s="566"/>
      <c r="AT21" s="567"/>
      <c r="AU21" s="69"/>
      <c r="AV21" s="69"/>
      <c r="AW21" s="69"/>
      <c r="AX21" s="69"/>
      <c r="AY21" s="69"/>
      <c r="AZ21" s="69"/>
      <c r="BA21" s="69"/>
      <c r="BB21" s="69"/>
      <c r="BC21" s="69"/>
      <c r="BD21" s="69"/>
      <c r="BE21" s="69"/>
      <c r="BF21" s="69"/>
      <c r="BG21" s="69"/>
      <c r="BH21" s="69"/>
      <c r="BI21" s="69"/>
      <c r="BJ21" s="69"/>
      <c r="BK21" s="69"/>
      <c r="BL21" s="69"/>
      <c r="BM21" s="69"/>
      <c r="BN21" s="69"/>
      <c r="BO21" s="69"/>
      <c r="BP21" s="69"/>
      <c r="BQ21" s="69"/>
      <c r="BR21" s="69"/>
      <c r="BS21" s="69"/>
      <c r="BT21" s="69"/>
      <c r="BU21" s="69"/>
      <c r="BV21" s="69"/>
      <c r="BW21" s="69"/>
      <c r="BX21" s="69"/>
    </row>
    <row r="22" spans="1:76" ht="15" customHeight="1">
      <c r="A22" s="69"/>
      <c r="B22" s="476"/>
      <c r="C22" s="476"/>
      <c r="D22" s="477"/>
      <c r="E22" s="575"/>
      <c r="F22" s="574"/>
      <c r="G22" s="574"/>
      <c r="H22" s="574"/>
      <c r="I22" s="574"/>
      <c r="J22" s="53" t="str">
        <f>IF(AND('Matriz de Riesgos'!$AF$48="Alta",'Matriz de Riesgos'!$AH$48="Leve"),CONCATENATE("R7C",'Matriz de Riesgos'!$U$48),"")</f>
        <v/>
      </c>
      <c r="K22" s="54" t="str">
        <f>IF(AND('Matriz de Riesgos'!$AF$49="Alta",'Matriz de Riesgos'!$AH$49="Leve"),CONCATENATE("R7C",'Matriz de Riesgos'!$U$49),"")</f>
        <v/>
      </c>
      <c r="L22" s="54" t="str">
        <f>IF(AND('Matriz de Riesgos'!$AF$50="Alta",'Matriz de Riesgos'!$AH$50="Leve"),CONCATENATE("R7C",'Matriz de Riesgos'!$U$50),"")</f>
        <v/>
      </c>
      <c r="M22" s="54" t="str">
        <f>IF(AND('Matriz de Riesgos'!$AF$51="Alta",'Matriz de Riesgos'!$AH$51="Leve"),CONCATENATE("R7C",'Matriz de Riesgos'!$U$51),"")</f>
        <v/>
      </c>
      <c r="N22" s="54" t="str">
        <f>IF(AND('Matriz de Riesgos'!$AF$52="Alta",'Matriz de Riesgos'!$AH$52="Leve"),CONCATENATE("R7C",'Matriz de Riesgos'!$U$52),"")</f>
        <v/>
      </c>
      <c r="O22" s="55" t="str">
        <f>IF(AND('Matriz de Riesgos'!$AF$53="Alta",'Matriz de Riesgos'!$AH$53="Leve"),CONCATENATE("R7C",'Matriz de Riesgos'!$U$53),"")</f>
        <v/>
      </c>
      <c r="P22" s="53" t="str">
        <f>IF(AND('Matriz de Riesgos'!$AF$48="Alta",'Matriz de Riesgos'!$AH$48="Menor"),CONCATENATE("R7C",'Matriz de Riesgos'!$U$48),"")</f>
        <v/>
      </c>
      <c r="Q22" s="54" t="str">
        <f>IF(AND('Matriz de Riesgos'!$AF$49="Alta",'Matriz de Riesgos'!$AH$49="Menor"),CONCATENATE("R7C",'Matriz de Riesgos'!$U$49),"")</f>
        <v/>
      </c>
      <c r="R22" s="54" t="str">
        <f>IF(AND('Matriz de Riesgos'!$AF$50="Alta",'Matriz de Riesgos'!$AH$50="Menor"),CONCATENATE("R7C",'Matriz de Riesgos'!$U$50),"")</f>
        <v/>
      </c>
      <c r="S22" s="54" t="str">
        <f>IF(AND('Matriz de Riesgos'!$AF$51="Alta",'Matriz de Riesgos'!$AH$51="Menor"),CONCATENATE("R7C",'Matriz de Riesgos'!$U$51),"")</f>
        <v/>
      </c>
      <c r="T22" s="54" t="str">
        <f>IF(AND('Matriz de Riesgos'!$AF$52="Alta",'Matriz de Riesgos'!$AH$52="Menor"),CONCATENATE("R7C",'Matriz de Riesgos'!$U$52),"")</f>
        <v/>
      </c>
      <c r="U22" s="55" t="str">
        <f>IF(AND('Matriz de Riesgos'!$AF$53="Alta",'Matriz de Riesgos'!$AH$53="Menor"),CONCATENATE("R7C",'Matriz de Riesgos'!$U$53),"")</f>
        <v/>
      </c>
      <c r="V22" s="38" t="str">
        <f>IF(AND('Matriz de Riesgos'!$AF$48="Alta",'Matriz de Riesgos'!$AH$48="Moderado"),CONCATENATE("R7C",'Matriz de Riesgos'!$U$48),"")</f>
        <v/>
      </c>
      <c r="W22" s="39" t="str">
        <f>IF(AND('Matriz de Riesgos'!$AF$49="Alta",'Matriz de Riesgos'!$AH$49="Moderado"),CONCATENATE("R7C",'Matriz de Riesgos'!$U$49),"")</f>
        <v/>
      </c>
      <c r="X22" s="39" t="str">
        <f>IF(AND('Matriz de Riesgos'!$AF$50="Alta",'Matriz de Riesgos'!$AH$50="Moderado"),CONCATENATE("R7C",'Matriz de Riesgos'!$U$50),"")</f>
        <v/>
      </c>
      <c r="Y22" s="39" t="str">
        <f>IF(AND('Matriz de Riesgos'!$AF$51="Alta",'Matriz de Riesgos'!$AH$51="Moderado"),CONCATENATE("R7C",'Matriz de Riesgos'!$U$51),"")</f>
        <v/>
      </c>
      <c r="Z22" s="39" t="str">
        <f>IF(AND('Matriz de Riesgos'!$AF$52="Alta",'Matriz de Riesgos'!$AH$52="Moderado"),CONCATENATE("R7C",'Matriz de Riesgos'!$U$52),"")</f>
        <v/>
      </c>
      <c r="AA22" s="40" t="str">
        <f>IF(AND('Matriz de Riesgos'!$AF$53="Alta",'Matriz de Riesgos'!$AH$53="Moderado"),CONCATENATE("R7C",'Matriz de Riesgos'!$U$53),"")</f>
        <v/>
      </c>
      <c r="AB22" s="38" t="str">
        <f>IF(AND('Matriz de Riesgos'!$AF$48="Alta",'Matriz de Riesgos'!$AH$48="Mayor"),CONCATENATE("R7C",'Matriz de Riesgos'!$U$48),"")</f>
        <v/>
      </c>
      <c r="AC22" s="39" t="str">
        <f>IF(AND('Matriz de Riesgos'!$AF$49="Alta",'Matriz de Riesgos'!$AH$49="Mayor"),CONCATENATE("R7C",'Matriz de Riesgos'!$U$49),"")</f>
        <v/>
      </c>
      <c r="AD22" s="39" t="str">
        <f>IF(AND('Matriz de Riesgos'!$AF$50="Alta",'Matriz de Riesgos'!$AH$50="Mayor"),CONCATENATE("R7C",'Matriz de Riesgos'!$U$50),"")</f>
        <v/>
      </c>
      <c r="AE22" s="39" t="str">
        <f>IF(AND('Matriz de Riesgos'!$AF$51="Alta",'Matriz de Riesgos'!$AH$51="Mayor"),CONCATENATE("R7C",'Matriz de Riesgos'!$U$51),"")</f>
        <v/>
      </c>
      <c r="AF22" s="39" t="str">
        <f>IF(AND('Matriz de Riesgos'!$AF$52="Alta",'Matriz de Riesgos'!$AH$52="Mayor"),CONCATENATE("R7C",'Matriz de Riesgos'!$U$52),"")</f>
        <v/>
      </c>
      <c r="AG22" s="40" t="str">
        <f>IF(AND('Matriz de Riesgos'!$AF$53="Alta",'Matriz de Riesgos'!$AH$53="Mayor"),CONCATENATE("R7C",'Matriz de Riesgos'!$U$53),"")</f>
        <v/>
      </c>
      <c r="AH22" s="41" t="str">
        <f>IF(AND('Matriz de Riesgos'!$AF$48="Alta",'Matriz de Riesgos'!$AH$48="Catastrófico"),CONCATENATE("R7C",'Matriz de Riesgos'!$U$48),"")</f>
        <v/>
      </c>
      <c r="AI22" s="42" t="str">
        <f>IF(AND('Matriz de Riesgos'!$AF$49="Alta",'Matriz de Riesgos'!$AH$49="Catastrófico"),CONCATENATE("R7C",'Matriz de Riesgos'!$U$49),"")</f>
        <v/>
      </c>
      <c r="AJ22" s="42" t="str">
        <f>IF(AND('Matriz de Riesgos'!$AF$50="Alta",'Matriz de Riesgos'!$AH$50="Catastrófico"),CONCATENATE("R7C",'Matriz de Riesgos'!$U$50),"")</f>
        <v/>
      </c>
      <c r="AK22" s="42" t="str">
        <f>IF(AND('Matriz de Riesgos'!$AF$51="Alta",'Matriz de Riesgos'!$AH$51="Catastrófico"),CONCATENATE("R7C",'Matriz de Riesgos'!$U$51),"")</f>
        <v/>
      </c>
      <c r="AL22" s="42" t="str">
        <f>IF(AND('Matriz de Riesgos'!$AF$52="Alta",'Matriz de Riesgos'!$AH$52="Catastrófico"),CONCATENATE("R7C",'Matriz de Riesgos'!$U$52),"")</f>
        <v/>
      </c>
      <c r="AM22" s="43" t="str">
        <f>IF(AND('Matriz de Riesgos'!$AF$53="Alta",'Matriz de Riesgos'!$AH$53="Catastrófico"),CONCATENATE("R7C",'Matriz de Riesgos'!$U$53),"")</f>
        <v/>
      </c>
      <c r="AN22" s="69"/>
      <c r="AO22" s="565"/>
      <c r="AP22" s="566"/>
      <c r="AQ22" s="566"/>
      <c r="AR22" s="566"/>
      <c r="AS22" s="566"/>
      <c r="AT22" s="567"/>
      <c r="AU22" s="69"/>
      <c r="AV22" s="69"/>
      <c r="AW22" s="69"/>
      <c r="AX22" s="69"/>
      <c r="AY22" s="69"/>
      <c r="AZ22" s="69"/>
      <c r="BA22" s="69"/>
      <c r="BB22" s="69"/>
      <c r="BC22" s="69"/>
      <c r="BD22" s="69"/>
      <c r="BE22" s="69"/>
      <c r="BF22" s="69"/>
      <c r="BG22" s="69"/>
      <c r="BH22" s="69"/>
      <c r="BI22" s="69"/>
      <c r="BJ22" s="69"/>
      <c r="BK22" s="69"/>
      <c r="BL22" s="69"/>
      <c r="BM22" s="69"/>
      <c r="BN22" s="69"/>
      <c r="BO22" s="69"/>
      <c r="BP22" s="69"/>
      <c r="BQ22" s="69"/>
      <c r="BR22" s="69"/>
      <c r="BS22" s="69"/>
      <c r="BT22" s="69"/>
      <c r="BU22" s="69"/>
      <c r="BV22" s="69"/>
      <c r="BW22" s="69"/>
      <c r="BX22" s="69"/>
    </row>
    <row r="23" spans="1:76" ht="15" customHeight="1">
      <c r="A23" s="69"/>
      <c r="B23" s="476"/>
      <c r="C23" s="476"/>
      <c r="D23" s="477"/>
      <c r="E23" s="575"/>
      <c r="F23" s="574"/>
      <c r="G23" s="574"/>
      <c r="H23" s="574"/>
      <c r="I23" s="574"/>
      <c r="J23" s="53" t="str">
        <f>IF(AND('Matriz de Riesgos'!$AF$54="Alta",'Matriz de Riesgos'!$AH$54="Leve"),CONCATENATE("R8C",'Matriz de Riesgos'!$U$54),"")</f>
        <v/>
      </c>
      <c r="K23" s="54" t="str">
        <f>IF(AND('Matriz de Riesgos'!$AF$55="Alta",'Matriz de Riesgos'!$AH$55="Leve"),CONCATENATE("R8C",'Matriz de Riesgos'!$U$55),"")</f>
        <v/>
      </c>
      <c r="L23" s="54" t="str">
        <f>IF(AND('Matriz de Riesgos'!$AF$56="Alta",'Matriz de Riesgos'!$AH$56="Leve"),CONCATENATE("R8C",'Matriz de Riesgos'!$U$56),"")</f>
        <v/>
      </c>
      <c r="M23" s="54" t="str">
        <f>IF(AND('Matriz de Riesgos'!$AF$57="Alta",'Matriz de Riesgos'!$AH$57="Leve"),CONCATENATE("R8C",'Matriz de Riesgos'!$U$57),"")</f>
        <v/>
      </c>
      <c r="N23" s="54" t="str">
        <f>IF(AND('Matriz de Riesgos'!$AF$58="Alta",'Matriz de Riesgos'!$AH$58="Leve"),CONCATENATE("R8C",'Matriz de Riesgos'!$U$58),"")</f>
        <v/>
      </c>
      <c r="O23" s="55" t="str">
        <f>IF(AND('Matriz de Riesgos'!$AF$59="Alta",'Matriz de Riesgos'!$AH$59="Leve"),CONCATENATE("R8C",'Matriz de Riesgos'!$U$59),"")</f>
        <v/>
      </c>
      <c r="P23" s="53" t="str">
        <f>IF(AND('Matriz de Riesgos'!$AF$54="Alta",'Matriz de Riesgos'!$AH$54="Menor"),CONCATENATE("R8C",'Matriz de Riesgos'!$U$54),"")</f>
        <v/>
      </c>
      <c r="Q23" s="54" t="str">
        <f>IF(AND('Matriz de Riesgos'!$AF$55="Alta",'Matriz de Riesgos'!$AH$55="Menor"),CONCATENATE("R8C",'Matriz de Riesgos'!$U$55),"")</f>
        <v/>
      </c>
      <c r="R23" s="54" t="str">
        <f>IF(AND('Matriz de Riesgos'!$AF$56="Alta",'Matriz de Riesgos'!$AH$56="Menor"),CONCATENATE("R8C",'Matriz de Riesgos'!$U$56),"")</f>
        <v/>
      </c>
      <c r="S23" s="54" t="str">
        <f>IF(AND('Matriz de Riesgos'!$AF$57="Alta",'Matriz de Riesgos'!$AH$57="Menor"),CONCATENATE("R8C",'Matriz de Riesgos'!$U$57),"")</f>
        <v/>
      </c>
      <c r="T23" s="54" t="str">
        <f>IF(AND('Matriz de Riesgos'!$AF$58="Alta",'Matriz de Riesgos'!$AH$58="Menor"),CONCATENATE("R8C",'Matriz de Riesgos'!$U$58),"")</f>
        <v/>
      </c>
      <c r="U23" s="55" t="str">
        <f>IF(AND('Matriz de Riesgos'!$AF$59="Alta",'Matriz de Riesgos'!$AH$59="Menor"),CONCATENATE("R8C",'Matriz de Riesgos'!$U$59),"")</f>
        <v/>
      </c>
      <c r="V23" s="38" t="str">
        <f>IF(AND('Matriz de Riesgos'!$AF$54="Alta",'Matriz de Riesgos'!$AH$54="Moderado"),CONCATENATE("R8C",'Matriz de Riesgos'!$U$54),"")</f>
        <v/>
      </c>
      <c r="W23" s="39" t="str">
        <f>IF(AND('Matriz de Riesgos'!$AF$55="Alta",'Matriz de Riesgos'!$AH$55="Moderado"),CONCATENATE("R8C",'Matriz de Riesgos'!$U$55),"")</f>
        <v/>
      </c>
      <c r="X23" s="39" t="str">
        <f>IF(AND('Matriz de Riesgos'!$AF$56="Alta",'Matriz de Riesgos'!$AH$56="Moderado"),CONCATENATE("R8C",'Matriz de Riesgos'!$U$56),"")</f>
        <v/>
      </c>
      <c r="Y23" s="39" t="str">
        <f>IF(AND('Matriz de Riesgos'!$AF$57="Alta",'Matriz de Riesgos'!$AH$57="Moderado"),CONCATENATE("R8C",'Matriz de Riesgos'!$U$57),"")</f>
        <v/>
      </c>
      <c r="Z23" s="39" t="str">
        <f>IF(AND('Matriz de Riesgos'!$AF$58="Alta",'Matriz de Riesgos'!$AH$58="Moderado"),CONCATENATE("R8C",'Matriz de Riesgos'!$U$58),"")</f>
        <v/>
      </c>
      <c r="AA23" s="40" t="str">
        <f>IF(AND('Matriz de Riesgos'!$AF$59="Alta",'Matriz de Riesgos'!$AH$59="Moderado"),CONCATENATE("R8C",'Matriz de Riesgos'!$U$59),"")</f>
        <v/>
      </c>
      <c r="AB23" s="38" t="str">
        <f>IF(AND('Matriz de Riesgos'!$AF$54="Alta",'Matriz de Riesgos'!$AH$54="Mayor"),CONCATENATE("R8C",'Matriz de Riesgos'!$U$54),"")</f>
        <v/>
      </c>
      <c r="AC23" s="39" t="str">
        <f>IF(AND('Matriz de Riesgos'!$AF$55="Alta",'Matriz de Riesgos'!$AH$55="Mayor"),CONCATENATE("R8C",'Matriz de Riesgos'!$U$55),"")</f>
        <v/>
      </c>
      <c r="AD23" s="39" t="str">
        <f>IF(AND('Matriz de Riesgos'!$AF$56="Alta",'Matriz de Riesgos'!$AH$56="Mayor"),CONCATENATE("R8C",'Matriz de Riesgos'!$U$56),"")</f>
        <v/>
      </c>
      <c r="AE23" s="39" t="str">
        <f>IF(AND('Matriz de Riesgos'!$AF$57="Alta",'Matriz de Riesgos'!$AH$57="Mayor"),CONCATENATE("R8C",'Matriz de Riesgos'!$U$57),"")</f>
        <v/>
      </c>
      <c r="AF23" s="39" t="str">
        <f>IF(AND('Matriz de Riesgos'!$AF$58="Alta",'Matriz de Riesgos'!$AH$58="Mayor"),CONCATENATE("R8C",'Matriz de Riesgos'!$U$58),"")</f>
        <v/>
      </c>
      <c r="AG23" s="40" t="str">
        <f>IF(AND('Matriz de Riesgos'!$AF$59="Alta",'Matriz de Riesgos'!$AH$59="Mayor"),CONCATENATE("R8C",'Matriz de Riesgos'!$U$59),"")</f>
        <v/>
      </c>
      <c r="AH23" s="41" t="str">
        <f>IF(AND('Matriz de Riesgos'!$AF$54="Alta",'Matriz de Riesgos'!$AH$54="Catastrófico"),CONCATENATE("R8C",'Matriz de Riesgos'!$U$54),"")</f>
        <v/>
      </c>
      <c r="AI23" s="42" t="str">
        <f>IF(AND('Matriz de Riesgos'!$AF$55="Alta",'Matriz de Riesgos'!$AH$55="Catastrófico"),CONCATENATE("R8C",'Matriz de Riesgos'!$U$55),"")</f>
        <v/>
      </c>
      <c r="AJ23" s="42" t="str">
        <f>IF(AND('Matriz de Riesgos'!$AF$56="Alta",'Matriz de Riesgos'!$AH$56="Catastrófico"),CONCATENATE("R8C",'Matriz de Riesgos'!$U$56),"")</f>
        <v/>
      </c>
      <c r="AK23" s="42" t="str">
        <f>IF(AND('Matriz de Riesgos'!$AF$57="Alta",'Matriz de Riesgos'!$AH$57="Catastrófico"),CONCATENATE("R8C",'Matriz de Riesgos'!$U$57),"")</f>
        <v/>
      </c>
      <c r="AL23" s="42" t="str">
        <f>IF(AND('Matriz de Riesgos'!$AF$58="Alta",'Matriz de Riesgos'!$AH$58="Catastrófico"),CONCATENATE("R8C",'Matriz de Riesgos'!$U$58),"")</f>
        <v/>
      </c>
      <c r="AM23" s="43" t="str">
        <f>IF(AND('Matriz de Riesgos'!$AF$59="Alta",'Matriz de Riesgos'!$AH$59="Catastrófico"),CONCATENATE("R8C",'Matriz de Riesgos'!$U$59),"")</f>
        <v/>
      </c>
      <c r="AN23" s="69"/>
      <c r="AO23" s="565"/>
      <c r="AP23" s="566"/>
      <c r="AQ23" s="566"/>
      <c r="AR23" s="566"/>
      <c r="AS23" s="566"/>
      <c r="AT23" s="567"/>
      <c r="AU23" s="69"/>
      <c r="AV23" s="69"/>
      <c r="AW23" s="69"/>
      <c r="AX23" s="69"/>
      <c r="AY23" s="69"/>
      <c r="AZ23" s="69"/>
      <c r="BA23" s="69"/>
      <c r="BB23" s="69"/>
      <c r="BC23" s="69"/>
      <c r="BD23" s="69"/>
      <c r="BE23" s="69"/>
      <c r="BF23" s="69"/>
      <c r="BG23" s="69"/>
      <c r="BH23" s="69"/>
      <c r="BI23" s="69"/>
      <c r="BJ23" s="69"/>
      <c r="BK23" s="69"/>
      <c r="BL23" s="69"/>
      <c r="BM23" s="69"/>
      <c r="BN23" s="69"/>
      <c r="BO23" s="69"/>
      <c r="BP23" s="69"/>
      <c r="BQ23" s="69"/>
      <c r="BR23" s="69"/>
      <c r="BS23" s="69"/>
      <c r="BT23" s="69"/>
      <c r="BU23" s="69"/>
      <c r="BV23" s="69"/>
      <c r="BW23" s="69"/>
      <c r="BX23" s="69"/>
    </row>
    <row r="24" spans="1:76" ht="15" customHeight="1">
      <c r="A24" s="69"/>
      <c r="B24" s="476"/>
      <c r="C24" s="476"/>
      <c r="D24" s="477"/>
      <c r="E24" s="575"/>
      <c r="F24" s="574"/>
      <c r="G24" s="574"/>
      <c r="H24" s="574"/>
      <c r="I24" s="574"/>
      <c r="J24" s="53" t="e">
        <f>IF(AND('Matriz de Riesgos'!#REF!="Alta",'Matriz de Riesgos'!#REF!="Leve"),CONCATENATE("R9C",'Matriz de Riesgos'!#REF!),"")</f>
        <v>#REF!</v>
      </c>
      <c r="K24" s="54" t="e">
        <f>IF(AND('Matriz de Riesgos'!#REF!="Alta",'Matriz de Riesgos'!#REF!="Leve"),CONCATENATE("R9C",'Matriz de Riesgos'!#REF!),"")</f>
        <v>#REF!</v>
      </c>
      <c r="L24" s="54" t="e">
        <f>IF(AND('Matriz de Riesgos'!#REF!="Alta",'Matriz de Riesgos'!#REF!="Leve"),CONCATENATE("R9C",'Matriz de Riesgos'!#REF!),"")</f>
        <v>#REF!</v>
      </c>
      <c r="M24" s="54" t="e">
        <f>IF(AND('Matriz de Riesgos'!#REF!="Alta",'Matriz de Riesgos'!#REF!="Leve"),CONCATENATE("R9C",'Matriz de Riesgos'!#REF!),"")</f>
        <v>#REF!</v>
      </c>
      <c r="N24" s="54" t="e">
        <f>IF(AND('Matriz de Riesgos'!#REF!="Alta",'Matriz de Riesgos'!#REF!="Leve"),CONCATENATE("R9C",'Matriz de Riesgos'!#REF!),"")</f>
        <v>#REF!</v>
      </c>
      <c r="O24" s="55" t="e">
        <f>IF(AND('Matriz de Riesgos'!#REF!="Alta",'Matriz de Riesgos'!#REF!="Leve"),CONCATENATE("R9C",'Matriz de Riesgos'!#REF!),"")</f>
        <v>#REF!</v>
      </c>
      <c r="P24" s="53" t="e">
        <f>IF(AND('Matriz de Riesgos'!#REF!="Alta",'Matriz de Riesgos'!#REF!="Menor"),CONCATENATE("R9C",'Matriz de Riesgos'!#REF!),"")</f>
        <v>#REF!</v>
      </c>
      <c r="Q24" s="54" t="e">
        <f>IF(AND('Matriz de Riesgos'!#REF!="Alta",'Matriz de Riesgos'!#REF!="Menor"),CONCATENATE("R9C",'Matriz de Riesgos'!#REF!),"")</f>
        <v>#REF!</v>
      </c>
      <c r="R24" s="54" t="e">
        <f>IF(AND('Matriz de Riesgos'!#REF!="Alta",'Matriz de Riesgos'!#REF!="Menor"),CONCATENATE("R9C",'Matriz de Riesgos'!#REF!),"")</f>
        <v>#REF!</v>
      </c>
      <c r="S24" s="54" t="e">
        <f>IF(AND('Matriz de Riesgos'!#REF!="Alta",'Matriz de Riesgos'!#REF!="Menor"),CONCATENATE("R9C",'Matriz de Riesgos'!#REF!),"")</f>
        <v>#REF!</v>
      </c>
      <c r="T24" s="54" t="e">
        <f>IF(AND('Matriz de Riesgos'!#REF!="Alta",'Matriz de Riesgos'!#REF!="Menor"),CONCATENATE("R9C",'Matriz de Riesgos'!#REF!),"")</f>
        <v>#REF!</v>
      </c>
      <c r="U24" s="55" t="e">
        <f>IF(AND('Matriz de Riesgos'!#REF!="Alta",'Matriz de Riesgos'!#REF!="Menor"),CONCATENATE("R9C",'Matriz de Riesgos'!#REF!),"")</f>
        <v>#REF!</v>
      </c>
      <c r="V24" s="38" t="e">
        <f>IF(AND('Matriz de Riesgos'!#REF!="Alta",'Matriz de Riesgos'!#REF!="Moderado"),CONCATENATE("R9C",'Matriz de Riesgos'!#REF!),"")</f>
        <v>#REF!</v>
      </c>
      <c r="W24" s="39" t="e">
        <f>IF(AND('Matriz de Riesgos'!#REF!="Alta",'Matriz de Riesgos'!#REF!="Moderado"),CONCATENATE("R9C",'Matriz de Riesgos'!#REF!),"")</f>
        <v>#REF!</v>
      </c>
      <c r="X24" s="39" t="e">
        <f>IF(AND('Matriz de Riesgos'!#REF!="Alta",'Matriz de Riesgos'!#REF!="Moderado"),CONCATENATE("R9C",'Matriz de Riesgos'!#REF!),"")</f>
        <v>#REF!</v>
      </c>
      <c r="Y24" s="39" t="e">
        <f>IF(AND('Matriz de Riesgos'!#REF!="Alta",'Matriz de Riesgos'!#REF!="Moderado"),CONCATENATE("R9C",'Matriz de Riesgos'!#REF!),"")</f>
        <v>#REF!</v>
      </c>
      <c r="Z24" s="39" t="e">
        <f>IF(AND('Matriz de Riesgos'!#REF!="Alta",'Matriz de Riesgos'!#REF!="Moderado"),CONCATENATE("R9C",'Matriz de Riesgos'!#REF!),"")</f>
        <v>#REF!</v>
      </c>
      <c r="AA24" s="40" t="e">
        <f>IF(AND('Matriz de Riesgos'!#REF!="Alta",'Matriz de Riesgos'!#REF!="Moderado"),CONCATENATE("R9C",'Matriz de Riesgos'!#REF!),"")</f>
        <v>#REF!</v>
      </c>
      <c r="AB24" s="38" t="e">
        <f>IF(AND('Matriz de Riesgos'!#REF!="Alta",'Matriz de Riesgos'!#REF!="Mayor"),CONCATENATE("R9C",'Matriz de Riesgos'!#REF!),"")</f>
        <v>#REF!</v>
      </c>
      <c r="AC24" s="39" t="e">
        <f>IF(AND('Matriz de Riesgos'!#REF!="Alta",'Matriz de Riesgos'!#REF!="Mayor"),CONCATENATE("R9C",'Matriz de Riesgos'!#REF!),"")</f>
        <v>#REF!</v>
      </c>
      <c r="AD24" s="39" t="e">
        <f>IF(AND('Matriz de Riesgos'!#REF!="Alta",'Matriz de Riesgos'!#REF!="Mayor"),CONCATENATE("R9C",'Matriz de Riesgos'!#REF!),"")</f>
        <v>#REF!</v>
      </c>
      <c r="AE24" s="39" t="e">
        <f>IF(AND('Matriz de Riesgos'!#REF!="Alta",'Matriz de Riesgos'!#REF!="Mayor"),CONCATENATE("R9C",'Matriz de Riesgos'!#REF!),"")</f>
        <v>#REF!</v>
      </c>
      <c r="AF24" s="39" t="e">
        <f>IF(AND('Matriz de Riesgos'!#REF!="Alta",'Matriz de Riesgos'!#REF!="Mayor"),CONCATENATE("R9C",'Matriz de Riesgos'!#REF!),"")</f>
        <v>#REF!</v>
      </c>
      <c r="AG24" s="40" t="e">
        <f>IF(AND('Matriz de Riesgos'!#REF!="Alta",'Matriz de Riesgos'!#REF!="Mayor"),CONCATENATE("R9C",'Matriz de Riesgos'!#REF!),"")</f>
        <v>#REF!</v>
      </c>
      <c r="AH24" s="41" t="e">
        <f>IF(AND('Matriz de Riesgos'!#REF!="Alta",'Matriz de Riesgos'!#REF!="Catastrófico"),CONCATENATE("R9C",'Matriz de Riesgos'!#REF!),"")</f>
        <v>#REF!</v>
      </c>
      <c r="AI24" s="42" t="e">
        <f>IF(AND('Matriz de Riesgos'!#REF!="Alta",'Matriz de Riesgos'!#REF!="Catastrófico"),CONCATENATE("R9C",'Matriz de Riesgos'!#REF!),"")</f>
        <v>#REF!</v>
      </c>
      <c r="AJ24" s="42" t="e">
        <f>IF(AND('Matriz de Riesgos'!#REF!="Alta",'Matriz de Riesgos'!#REF!="Catastrófico"),CONCATENATE("R9C",'Matriz de Riesgos'!#REF!),"")</f>
        <v>#REF!</v>
      </c>
      <c r="AK24" s="42" t="e">
        <f>IF(AND('Matriz de Riesgos'!#REF!="Alta",'Matriz de Riesgos'!#REF!="Catastrófico"),CONCATENATE("R9C",'Matriz de Riesgos'!#REF!),"")</f>
        <v>#REF!</v>
      </c>
      <c r="AL24" s="42" t="e">
        <f>IF(AND('Matriz de Riesgos'!#REF!="Alta",'Matriz de Riesgos'!#REF!="Catastrófico"),CONCATENATE("R9C",'Matriz de Riesgos'!#REF!),"")</f>
        <v>#REF!</v>
      </c>
      <c r="AM24" s="43" t="e">
        <f>IF(AND('Matriz de Riesgos'!#REF!="Alta",'Matriz de Riesgos'!#REF!="Catastrófico"),CONCATENATE("R9C",'Matriz de Riesgos'!#REF!),"")</f>
        <v>#REF!</v>
      </c>
      <c r="AN24" s="69"/>
      <c r="AO24" s="565"/>
      <c r="AP24" s="566"/>
      <c r="AQ24" s="566"/>
      <c r="AR24" s="566"/>
      <c r="AS24" s="566"/>
      <c r="AT24" s="567"/>
      <c r="AU24" s="69"/>
      <c r="AV24" s="69"/>
      <c r="AW24" s="69"/>
      <c r="AX24" s="69"/>
      <c r="AY24" s="69"/>
      <c r="AZ24" s="69"/>
      <c r="BA24" s="69"/>
      <c r="BB24" s="69"/>
      <c r="BC24" s="69"/>
      <c r="BD24" s="69"/>
      <c r="BE24" s="69"/>
      <c r="BF24" s="69"/>
      <c r="BG24" s="69"/>
      <c r="BH24" s="69"/>
      <c r="BI24" s="69"/>
      <c r="BJ24" s="69"/>
      <c r="BK24" s="69"/>
      <c r="BL24" s="69"/>
      <c r="BM24" s="69"/>
      <c r="BN24" s="69"/>
      <c r="BO24" s="69"/>
      <c r="BP24" s="69"/>
      <c r="BQ24" s="69"/>
      <c r="BR24" s="69"/>
      <c r="BS24" s="69"/>
      <c r="BT24" s="69"/>
      <c r="BU24" s="69"/>
      <c r="BV24" s="69"/>
      <c r="BW24" s="69"/>
      <c r="BX24" s="69"/>
    </row>
    <row r="25" spans="1:76" ht="15.75" customHeight="1" thickBot="1">
      <c r="A25" s="69"/>
      <c r="B25" s="476"/>
      <c r="C25" s="476"/>
      <c r="D25" s="477"/>
      <c r="E25" s="576"/>
      <c r="F25" s="577"/>
      <c r="G25" s="577"/>
      <c r="H25" s="577"/>
      <c r="I25" s="577"/>
      <c r="J25" s="56" t="e">
        <f>IF(AND('Matriz de Riesgos'!#REF!="Alta",'Matriz de Riesgos'!#REF!="Leve"),CONCATENATE("R10C",'Matriz de Riesgos'!#REF!),"")</f>
        <v>#REF!</v>
      </c>
      <c r="K25" s="57" t="e">
        <f>IF(AND('Matriz de Riesgos'!#REF!="Alta",'Matriz de Riesgos'!#REF!="Leve"),CONCATENATE("R10C",'Matriz de Riesgos'!#REF!),"")</f>
        <v>#REF!</v>
      </c>
      <c r="L25" s="57" t="e">
        <f>IF(AND('Matriz de Riesgos'!#REF!="Alta",'Matriz de Riesgos'!#REF!="Leve"),CONCATENATE("R10C",'Matriz de Riesgos'!#REF!),"")</f>
        <v>#REF!</v>
      </c>
      <c r="M25" s="57" t="e">
        <f>IF(AND('Matriz de Riesgos'!#REF!="Alta",'Matriz de Riesgos'!#REF!="Leve"),CONCATENATE("R10C",'Matriz de Riesgos'!#REF!),"")</f>
        <v>#REF!</v>
      </c>
      <c r="N25" s="57" t="e">
        <f>IF(AND('Matriz de Riesgos'!#REF!="Alta",'Matriz de Riesgos'!#REF!="Leve"),CONCATENATE("R10C",'Matriz de Riesgos'!#REF!),"")</f>
        <v>#REF!</v>
      </c>
      <c r="O25" s="58" t="e">
        <f>IF(AND('Matriz de Riesgos'!#REF!="Alta",'Matriz de Riesgos'!#REF!="Leve"),CONCATENATE("R10C",'Matriz de Riesgos'!#REF!),"")</f>
        <v>#REF!</v>
      </c>
      <c r="P25" s="56" t="e">
        <f>IF(AND('Matriz de Riesgos'!#REF!="Alta",'Matriz de Riesgos'!#REF!="Menor"),CONCATENATE("R10C",'Matriz de Riesgos'!#REF!),"")</f>
        <v>#REF!</v>
      </c>
      <c r="Q25" s="57" t="e">
        <f>IF(AND('Matriz de Riesgos'!#REF!="Alta",'Matriz de Riesgos'!#REF!="Menor"),CONCATENATE("R10C",'Matriz de Riesgos'!#REF!),"")</f>
        <v>#REF!</v>
      </c>
      <c r="R25" s="57" t="e">
        <f>IF(AND('Matriz de Riesgos'!#REF!="Alta",'Matriz de Riesgos'!#REF!="Menor"),CONCATENATE("R10C",'Matriz de Riesgos'!#REF!),"")</f>
        <v>#REF!</v>
      </c>
      <c r="S25" s="57" t="e">
        <f>IF(AND('Matriz de Riesgos'!#REF!="Alta",'Matriz de Riesgos'!#REF!="Menor"),CONCATENATE("R10C",'Matriz de Riesgos'!#REF!),"")</f>
        <v>#REF!</v>
      </c>
      <c r="T25" s="57" t="e">
        <f>IF(AND('Matriz de Riesgos'!#REF!="Alta",'Matriz de Riesgos'!#REF!="Menor"),CONCATENATE("R10C",'Matriz de Riesgos'!#REF!),"")</f>
        <v>#REF!</v>
      </c>
      <c r="U25" s="58" t="e">
        <f>IF(AND('Matriz de Riesgos'!#REF!="Alta",'Matriz de Riesgos'!#REF!="Menor"),CONCATENATE("R10C",'Matriz de Riesgos'!#REF!),"")</f>
        <v>#REF!</v>
      </c>
      <c r="V25" s="44" t="e">
        <f>IF(AND('Matriz de Riesgos'!#REF!="Alta",'Matriz de Riesgos'!#REF!="Moderado"),CONCATENATE("R10C",'Matriz de Riesgos'!#REF!),"")</f>
        <v>#REF!</v>
      </c>
      <c r="W25" s="45" t="e">
        <f>IF(AND('Matriz de Riesgos'!#REF!="Alta",'Matriz de Riesgos'!#REF!="Moderado"),CONCATENATE("R10C",'Matriz de Riesgos'!#REF!),"")</f>
        <v>#REF!</v>
      </c>
      <c r="X25" s="45" t="e">
        <f>IF(AND('Matriz de Riesgos'!#REF!="Alta",'Matriz de Riesgos'!#REF!="Moderado"),CONCATENATE("R10C",'Matriz de Riesgos'!#REF!),"")</f>
        <v>#REF!</v>
      </c>
      <c r="Y25" s="45" t="e">
        <f>IF(AND('Matriz de Riesgos'!#REF!="Alta",'Matriz de Riesgos'!#REF!="Moderado"),CONCATENATE("R10C",'Matriz de Riesgos'!#REF!),"")</f>
        <v>#REF!</v>
      </c>
      <c r="Z25" s="45" t="e">
        <f>IF(AND('Matriz de Riesgos'!#REF!="Alta",'Matriz de Riesgos'!#REF!="Moderado"),CONCATENATE("R10C",'Matriz de Riesgos'!#REF!),"")</f>
        <v>#REF!</v>
      </c>
      <c r="AA25" s="46" t="e">
        <f>IF(AND('Matriz de Riesgos'!#REF!="Alta",'Matriz de Riesgos'!#REF!="Moderado"),CONCATENATE("R10C",'Matriz de Riesgos'!#REF!),"")</f>
        <v>#REF!</v>
      </c>
      <c r="AB25" s="44" t="e">
        <f>IF(AND('Matriz de Riesgos'!#REF!="Alta",'Matriz de Riesgos'!#REF!="Mayor"),CONCATENATE("R10C",'Matriz de Riesgos'!#REF!),"")</f>
        <v>#REF!</v>
      </c>
      <c r="AC25" s="45" t="e">
        <f>IF(AND('Matriz de Riesgos'!#REF!="Alta",'Matriz de Riesgos'!#REF!="Mayor"),CONCATENATE("R10C",'Matriz de Riesgos'!#REF!),"")</f>
        <v>#REF!</v>
      </c>
      <c r="AD25" s="45" t="e">
        <f>IF(AND('Matriz de Riesgos'!#REF!="Alta",'Matriz de Riesgos'!#REF!="Mayor"),CONCATENATE("R10C",'Matriz de Riesgos'!#REF!),"")</f>
        <v>#REF!</v>
      </c>
      <c r="AE25" s="45" t="e">
        <f>IF(AND('Matriz de Riesgos'!#REF!="Alta",'Matriz de Riesgos'!#REF!="Mayor"),CONCATENATE("R10C",'Matriz de Riesgos'!#REF!),"")</f>
        <v>#REF!</v>
      </c>
      <c r="AF25" s="45" t="e">
        <f>IF(AND('Matriz de Riesgos'!#REF!="Alta",'Matriz de Riesgos'!#REF!="Mayor"),CONCATENATE("R10C",'Matriz de Riesgos'!#REF!),"")</f>
        <v>#REF!</v>
      </c>
      <c r="AG25" s="46" t="e">
        <f>IF(AND('Matriz de Riesgos'!#REF!="Alta",'Matriz de Riesgos'!#REF!="Mayor"),CONCATENATE("R10C",'Matriz de Riesgos'!#REF!),"")</f>
        <v>#REF!</v>
      </c>
      <c r="AH25" s="47" t="e">
        <f>IF(AND('Matriz de Riesgos'!#REF!="Alta",'Matriz de Riesgos'!#REF!="Catastrófico"),CONCATENATE("R10C",'Matriz de Riesgos'!#REF!),"")</f>
        <v>#REF!</v>
      </c>
      <c r="AI25" s="48" t="e">
        <f>IF(AND('Matriz de Riesgos'!#REF!="Alta",'Matriz de Riesgos'!#REF!="Catastrófico"),CONCATENATE("R10C",'Matriz de Riesgos'!#REF!),"")</f>
        <v>#REF!</v>
      </c>
      <c r="AJ25" s="48" t="e">
        <f>IF(AND('Matriz de Riesgos'!#REF!="Alta",'Matriz de Riesgos'!#REF!="Catastrófico"),CONCATENATE("R10C",'Matriz de Riesgos'!#REF!),"")</f>
        <v>#REF!</v>
      </c>
      <c r="AK25" s="48" t="e">
        <f>IF(AND('Matriz de Riesgos'!#REF!="Alta",'Matriz de Riesgos'!#REF!="Catastrófico"),CONCATENATE("R10C",'Matriz de Riesgos'!#REF!),"")</f>
        <v>#REF!</v>
      </c>
      <c r="AL25" s="48" t="e">
        <f>IF(AND('Matriz de Riesgos'!#REF!="Alta",'Matriz de Riesgos'!#REF!="Catastrófico"),CONCATENATE("R10C",'Matriz de Riesgos'!#REF!),"")</f>
        <v>#REF!</v>
      </c>
      <c r="AM25" s="49" t="e">
        <f>IF(AND('Matriz de Riesgos'!#REF!="Alta",'Matriz de Riesgos'!#REF!="Catastrófico"),CONCATENATE("R10C",'Matriz de Riesgos'!#REF!),"")</f>
        <v>#REF!</v>
      </c>
      <c r="AN25" s="69"/>
      <c r="AO25" s="568"/>
      <c r="AP25" s="569"/>
      <c r="AQ25" s="569"/>
      <c r="AR25" s="569"/>
      <c r="AS25" s="569"/>
      <c r="AT25" s="570"/>
      <c r="AU25" s="69"/>
      <c r="AV25" s="69"/>
      <c r="AW25" s="69"/>
      <c r="AX25" s="69"/>
      <c r="AY25" s="69"/>
      <c r="AZ25" s="69"/>
      <c r="BA25" s="69"/>
      <c r="BB25" s="69"/>
      <c r="BC25" s="69"/>
      <c r="BD25" s="69"/>
      <c r="BE25" s="69"/>
      <c r="BF25" s="69"/>
      <c r="BG25" s="69"/>
      <c r="BH25" s="69"/>
      <c r="BI25" s="69"/>
      <c r="BJ25" s="69"/>
      <c r="BK25" s="69"/>
      <c r="BL25" s="69"/>
      <c r="BM25" s="69"/>
      <c r="BN25" s="69"/>
      <c r="BO25" s="69"/>
      <c r="BP25" s="69"/>
      <c r="BQ25" s="69"/>
      <c r="BR25" s="69"/>
      <c r="BS25" s="69"/>
      <c r="BT25" s="69"/>
      <c r="BU25" s="69"/>
      <c r="BV25" s="69"/>
      <c r="BW25" s="69"/>
      <c r="BX25" s="69"/>
    </row>
    <row r="26" spans="1:76" ht="15" customHeight="1">
      <c r="A26" s="69"/>
      <c r="B26" s="476"/>
      <c r="C26" s="476"/>
      <c r="D26" s="477"/>
      <c r="E26" s="571" t="s">
        <v>935</v>
      </c>
      <c r="F26" s="572"/>
      <c r="G26" s="572"/>
      <c r="H26" s="572"/>
      <c r="I26" s="589"/>
      <c r="J26" s="50" t="str">
        <f>IF(AND('Matriz de Riesgos'!$AF$12="Media",'Matriz de Riesgos'!$AH$12="Leve"),CONCATENATE("R1C",'Matriz de Riesgos'!$U$12),"")</f>
        <v/>
      </c>
      <c r="K26" s="51" t="str">
        <f>IF(AND('Matriz de Riesgos'!$AF$13="Media",'Matriz de Riesgos'!$AH$13="Leve"),CONCATENATE("R1C",'Matriz de Riesgos'!$U$13),"")</f>
        <v/>
      </c>
      <c r="L26" s="51" t="str">
        <f>IF(AND('Matriz de Riesgos'!$AF$14="Media",'Matriz de Riesgos'!$AH$14="Leve"),CONCATENATE("R1C",'Matriz de Riesgos'!$U$14),"")</f>
        <v/>
      </c>
      <c r="M26" s="51" t="str">
        <f>IF(AND('Matriz de Riesgos'!$AF$15="Media",'Matriz de Riesgos'!$AH$15="Leve"),CONCATENATE("R1C",'Matriz de Riesgos'!$U$15),"")</f>
        <v/>
      </c>
      <c r="N26" s="51" t="str">
        <f>IF(AND('Matriz de Riesgos'!$AF$16="Media",'Matriz de Riesgos'!$AH$16="Leve"),CONCATENATE("R1C",'Matriz de Riesgos'!$U$16),"")</f>
        <v/>
      </c>
      <c r="O26" s="52" t="str">
        <f>IF(AND('Matriz de Riesgos'!$AF$17="Media",'Matriz de Riesgos'!$AH$17="Leve"),CONCATENATE("R1C",'Matriz de Riesgos'!$U$17),"")</f>
        <v/>
      </c>
      <c r="P26" s="50" t="str">
        <f>IF(AND('Matriz de Riesgos'!$AF$12="Media",'Matriz de Riesgos'!$AH$12="Menor"),CONCATENATE("R1C",'Matriz de Riesgos'!$U$12),"")</f>
        <v/>
      </c>
      <c r="Q26" s="51" t="str">
        <f>IF(AND('Matriz de Riesgos'!$AF$13="Media",'Matriz de Riesgos'!$AH$13="Menor"),CONCATENATE("R1C",'Matriz de Riesgos'!$U$13),"")</f>
        <v/>
      </c>
      <c r="R26" s="51" t="str">
        <f>IF(AND('Matriz de Riesgos'!$AF$14="Media",'Matriz de Riesgos'!$AH$14="Menor"),CONCATENATE("R1C",'Matriz de Riesgos'!$U$14),"")</f>
        <v/>
      </c>
      <c r="S26" s="51" t="str">
        <f>IF(AND('Matriz de Riesgos'!$AF$15="Media",'Matriz de Riesgos'!$AH$15="Menor"),CONCATENATE("R1C",'Matriz de Riesgos'!$U$15),"")</f>
        <v/>
      </c>
      <c r="T26" s="51" t="str">
        <f>IF(AND('Matriz de Riesgos'!$AF$16="Media",'Matriz de Riesgos'!$AH$16="Menor"),CONCATENATE("R1C",'Matriz de Riesgos'!$U$16),"")</f>
        <v/>
      </c>
      <c r="U26" s="52" t="str">
        <f>IF(AND('Matriz de Riesgos'!$AF$17="Media",'Matriz de Riesgos'!$AH$17="Menor"),CONCATENATE("R1C",'Matriz de Riesgos'!$U$17),"")</f>
        <v/>
      </c>
      <c r="V26" s="50" t="str">
        <f>IF(AND('Matriz de Riesgos'!$AF$12="Media",'Matriz de Riesgos'!$AH$12="Moderado"),CONCATENATE("R1C",'Matriz de Riesgos'!$U$12),"")</f>
        <v/>
      </c>
      <c r="W26" s="51" t="str">
        <f>IF(AND('Matriz de Riesgos'!$AF$13="Media",'Matriz de Riesgos'!$AH$13="Moderado"),CONCATENATE("R1C",'Matriz de Riesgos'!$U$13),"")</f>
        <v/>
      </c>
      <c r="X26" s="51" t="str">
        <f>IF(AND('Matriz de Riesgos'!$AF$14="Media",'Matriz de Riesgos'!$AH$14="Moderado"),CONCATENATE("R1C",'Matriz de Riesgos'!$U$14),"")</f>
        <v/>
      </c>
      <c r="Y26" s="51" t="str">
        <f>IF(AND('Matriz de Riesgos'!$AF$15="Media",'Matriz de Riesgos'!$AH$15="Moderado"),CONCATENATE("R1C",'Matriz de Riesgos'!$U$15),"")</f>
        <v/>
      </c>
      <c r="Z26" s="51" t="str">
        <f>IF(AND('Matriz de Riesgos'!$AF$16="Media",'Matriz de Riesgos'!$AH$16="Moderado"),CONCATENATE("R1C",'Matriz de Riesgos'!$U$16),"")</f>
        <v/>
      </c>
      <c r="AA26" s="52" t="str">
        <f>IF(AND('Matriz de Riesgos'!$AF$17="Media",'Matriz de Riesgos'!$AH$17="Moderado"),CONCATENATE("R1C",'Matriz de Riesgos'!$U$17),"")</f>
        <v/>
      </c>
      <c r="AB26" s="32" t="str">
        <f>IF(AND('Matriz de Riesgos'!$AF$12="Media",'Matriz de Riesgos'!$AH$12="Mayor"),CONCATENATE("R1C",'Matriz de Riesgos'!$U$12),"")</f>
        <v/>
      </c>
      <c r="AC26" s="33" t="str">
        <f>IF(AND('Matriz de Riesgos'!$AF$13="Media",'Matriz de Riesgos'!$AH$13="Mayor"),CONCATENATE("R1C",'Matriz de Riesgos'!$U$13),"")</f>
        <v/>
      </c>
      <c r="AD26" s="33" t="str">
        <f>IF(AND('Matriz de Riesgos'!$AF$14="Media",'Matriz de Riesgos'!$AH$14="Mayor"),CONCATENATE("R1C",'Matriz de Riesgos'!$U$14),"")</f>
        <v/>
      </c>
      <c r="AE26" s="33" t="str">
        <f>IF(AND('Matriz de Riesgos'!$AF$15="Media",'Matriz de Riesgos'!$AH$15="Mayor"),CONCATENATE("R1C",'Matriz de Riesgos'!$U$15),"")</f>
        <v/>
      </c>
      <c r="AF26" s="33" t="str">
        <f>IF(AND('Matriz de Riesgos'!$AF$16="Media",'Matriz de Riesgos'!$AH$16="Mayor"),CONCATENATE("R1C",'Matriz de Riesgos'!$U$16),"")</f>
        <v/>
      </c>
      <c r="AG26" s="34" t="str">
        <f>IF(AND('Matriz de Riesgos'!$AF$17="Media",'Matriz de Riesgos'!$AH$17="Mayor"),CONCATENATE("R1C",'Matriz de Riesgos'!$U$17),"")</f>
        <v/>
      </c>
      <c r="AH26" s="35" t="str">
        <f>IF(AND('Matriz de Riesgos'!$AF$12="Media",'Matriz de Riesgos'!$AH$12="Catastrófico"),CONCATENATE("R1C",'Matriz de Riesgos'!$U$12),"")</f>
        <v/>
      </c>
      <c r="AI26" s="36" t="str">
        <f>IF(AND('Matriz de Riesgos'!$AF$13="Media",'Matriz de Riesgos'!$AH$13="Catastrófico"),CONCATENATE("R1C",'Matriz de Riesgos'!$U$13),"")</f>
        <v/>
      </c>
      <c r="AJ26" s="36" t="str">
        <f>IF(AND('Matriz de Riesgos'!$AF$14="Media",'Matriz de Riesgos'!$AH$14="Catastrófico"),CONCATENATE("R1C",'Matriz de Riesgos'!$U$14),"")</f>
        <v/>
      </c>
      <c r="AK26" s="36" t="str">
        <f>IF(AND('Matriz de Riesgos'!$AF$15="Media",'Matriz de Riesgos'!$AH$15="Catastrófico"),CONCATENATE("R1C",'Matriz de Riesgos'!$U$15),"")</f>
        <v/>
      </c>
      <c r="AL26" s="36" t="str">
        <f>IF(AND('Matriz de Riesgos'!$AF$16="Media",'Matriz de Riesgos'!$AH$16="Catastrófico"),CONCATENATE("R1C",'Matriz de Riesgos'!$U$16),"")</f>
        <v/>
      </c>
      <c r="AM26" s="37" t="str">
        <f>IF(AND('Matriz de Riesgos'!$AF$17="Media",'Matriz de Riesgos'!$AH$17="Catastrófico"),CONCATENATE("R1C",'Matriz de Riesgos'!$U$17),"")</f>
        <v/>
      </c>
      <c r="AN26" s="69"/>
      <c r="AO26" s="601" t="s">
        <v>936</v>
      </c>
      <c r="AP26" s="602"/>
      <c r="AQ26" s="602"/>
      <c r="AR26" s="602"/>
      <c r="AS26" s="602"/>
      <c r="AT26" s="603"/>
      <c r="AU26" s="69"/>
      <c r="AV26" s="69"/>
      <c r="AW26" s="69"/>
      <c r="AX26" s="69"/>
      <c r="AY26" s="69"/>
      <c r="AZ26" s="69"/>
      <c r="BA26" s="69"/>
      <c r="BB26" s="69"/>
      <c r="BC26" s="69"/>
      <c r="BD26" s="69"/>
      <c r="BE26" s="69"/>
      <c r="BF26" s="69"/>
      <c r="BG26" s="69"/>
      <c r="BH26" s="69"/>
      <c r="BI26" s="69"/>
      <c r="BJ26" s="69"/>
      <c r="BK26" s="69"/>
      <c r="BL26" s="69"/>
      <c r="BM26" s="69"/>
      <c r="BN26" s="69"/>
      <c r="BO26" s="69"/>
      <c r="BP26" s="69"/>
      <c r="BQ26" s="69"/>
      <c r="BR26" s="69"/>
      <c r="BS26" s="69"/>
      <c r="BT26" s="69"/>
      <c r="BU26" s="69"/>
      <c r="BV26" s="69"/>
      <c r="BW26" s="69"/>
      <c r="BX26" s="69"/>
    </row>
    <row r="27" spans="1:76" ht="15" customHeight="1">
      <c r="A27" s="69"/>
      <c r="B27" s="476"/>
      <c r="C27" s="476"/>
      <c r="D27" s="477"/>
      <c r="E27" s="573"/>
      <c r="F27" s="574"/>
      <c r="G27" s="574"/>
      <c r="H27" s="574"/>
      <c r="I27" s="590"/>
      <c r="J27" s="53" t="str">
        <f>IF(AND('Matriz de Riesgos'!$AF$18="Media",'Matriz de Riesgos'!$AH$18="Leve"),CONCATENATE("R2C",'Matriz de Riesgos'!$U$18),"")</f>
        <v/>
      </c>
      <c r="K27" s="54" t="str">
        <f>IF(AND('Matriz de Riesgos'!$AF$19="Media",'Matriz de Riesgos'!$AH$19="Leve"),CONCATENATE("R2C",'Matriz de Riesgos'!$U$19),"")</f>
        <v/>
      </c>
      <c r="L27" s="54" t="str">
        <f>IF(AND('Matriz de Riesgos'!$AF$20="Media",'Matriz de Riesgos'!$AH$20="Leve"),CONCATENATE("R2C",'Matriz de Riesgos'!$U$20),"")</f>
        <v/>
      </c>
      <c r="M27" s="54" t="str">
        <f>IF(AND('Matriz de Riesgos'!$AF$21="Media",'Matriz de Riesgos'!$AH$21="Leve"),CONCATENATE("R2C",'Matriz de Riesgos'!$U$21),"")</f>
        <v/>
      </c>
      <c r="N27" s="54" t="str">
        <f>IF(AND('Matriz de Riesgos'!$AF$22="Media",'Matriz de Riesgos'!$AH$22="Leve"),CONCATENATE("R2C",'Matriz de Riesgos'!$U$22),"")</f>
        <v/>
      </c>
      <c r="O27" s="55" t="str">
        <f>IF(AND('Matriz de Riesgos'!$AF$23="Media",'Matriz de Riesgos'!$AH$23="Leve"),CONCATENATE("R2C",'Matriz de Riesgos'!$U$23),"")</f>
        <v/>
      </c>
      <c r="P27" s="53" t="str">
        <f>IF(AND('Matriz de Riesgos'!$AF$18="Media",'Matriz de Riesgos'!$AH$18="Menor"),CONCATENATE("R2C",'Matriz de Riesgos'!$U$18),"")</f>
        <v/>
      </c>
      <c r="Q27" s="54" t="str">
        <f>IF(AND('Matriz de Riesgos'!$AF$19="Media",'Matriz de Riesgos'!$AH$19="Menor"),CONCATENATE("R2C",'Matriz de Riesgos'!$U$19),"")</f>
        <v/>
      </c>
      <c r="R27" s="54" t="str">
        <f>IF(AND('Matriz de Riesgos'!$AF$20="Media",'Matriz de Riesgos'!$AH$20="Menor"),CONCATENATE("R2C",'Matriz de Riesgos'!$U$20),"")</f>
        <v/>
      </c>
      <c r="S27" s="54" t="str">
        <f>IF(AND('Matriz de Riesgos'!$AF$21="Media",'Matriz de Riesgos'!$AH$21="Menor"),CONCATENATE("R2C",'Matriz de Riesgos'!$U$21),"")</f>
        <v/>
      </c>
      <c r="T27" s="54" t="str">
        <f>IF(AND('Matriz de Riesgos'!$AF$22="Media",'Matriz de Riesgos'!$AH$22="Menor"),CONCATENATE("R2C",'Matriz de Riesgos'!$U$22),"")</f>
        <v/>
      </c>
      <c r="U27" s="55" t="str">
        <f>IF(AND('Matriz de Riesgos'!$AF$23="Media",'Matriz de Riesgos'!$AH$23="Menor"),CONCATENATE("R2C",'Matriz de Riesgos'!$U$23),"")</f>
        <v/>
      </c>
      <c r="V27" s="53" t="str">
        <f>IF(AND('Matriz de Riesgos'!$AF$18="Media",'Matriz de Riesgos'!$AH$18="Moderado"),CONCATENATE("R2C",'Matriz de Riesgos'!$U$18),"")</f>
        <v/>
      </c>
      <c r="W27" s="54" t="str">
        <f>IF(AND('Matriz de Riesgos'!$AF$19="Media",'Matriz de Riesgos'!$AH$19="Moderado"),CONCATENATE("R2C",'Matriz de Riesgos'!$U$19),"")</f>
        <v/>
      </c>
      <c r="X27" s="54" t="str">
        <f>IF(AND('Matriz de Riesgos'!$AF$20="Media",'Matriz de Riesgos'!$AH$20="Moderado"),CONCATENATE("R2C",'Matriz de Riesgos'!$U$20),"")</f>
        <v/>
      </c>
      <c r="Y27" s="54" t="str">
        <f>IF(AND('Matriz de Riesgos'!$AF$21="Media",'Matriz de Riesgos'!$AH$21="Moderado"),CONCATENATE("R2C",'Matriz de Riesgos'!$U$21),"")</f>
        <v/>
      </c>
      <c r="Z27" s="54" t="str">
        <f>IF(AND('Matriz de Riesgos'!$AF$22="Media",'Matriz de Riesgos'!$AH$22="Moderado"),CONCATENATE("R2C",'Matriz de Riesgos'!$U$22),"")</f>
        <v/>
      </c>
      <c r="AA27" s="55" t="str">
        <f>IF(AND('Matriz de Riesgos'!$AF$23="Media",'Matriz de Riesgos'!$AH$23="Moderado"),CONCATENATE("R2C",'Matriz de Riesgos'!$U$23),"")</f>
        <v/>
      </c>
      <c r="AB27" s="38" t="str">
        <f>IF(AND('Matriz de Riesgos'!$AF$18="Media",'Matriz de Riesgos'!$AH$18="Mayor"),CONCATENATE("R2C",'Matriz de Riesgos'!$U$18),"")</f>
        <v/>
      </c>
      <c r="AC27" s="39" t="str">
        <f>IF(AND('Matriz de Riesgos'!$AF$19="Media",'Matriz de Riesgos'!$AH$19="Mayor"),CONCATENATE("R2C",'Matriz de Riesgos'!$U$19),"")</f>
        <v/>
      </c>
      <c r="AD27" s="39" t="str">
        <f>IF(AND('Matriz de Riesgos'!$AF$20="Media",'Matriz de Riesgos'!$AH$20="Mayor"),CONCATENATE("R2C",'Matriz de Riesgos'!$U$20),"")</f>
        <v/>
      </c>
      <c r="AE27" s="39" t="str">
        <f>IF(AND('Matriz de Riesgos'!$AF$21="Media",'Matriz de Riesgos'!$AH$21="Mayor"),CONCATENATE("R2C",'Matriz de Riesgos'!$U$21),"")</f>
        <v/>
      </c>
      <c r="AF27" s="39" t="str">
        <f>IF(AND('Matriz de Riesgos'!$AF$22="Media",'Matriz de Riesgos'!$AH$22="Mayor"),CONCATENATE("R2C",'Matriz de Riesgos'!$U$22),"")</f>
        <v/>
      </c>
      <c r="AG27" s="40" t="str">
        <f>IF(AND('Matriz de Riesgos'!$AF$23="Media",'Matriz de Riesgos'!$AH$23="Mayor"),CONCATENATE("R2C",'Matriz de Riesgos'!$U$23),"")</f>
        <v/>
      </c>
      <c r="AH27" s="41" t="str">
        <f>IF(AND('Matriz de Riesgos'!$AF$18="Media",'Matriz de Riesgos'!$AH$18="Catastrófico"),CONCATENATE("R2C",'Matriz de Riesgos'!$U$18),"")</f>
        <v/>
      </c>
      <c r="AI27" s="42" t="str">
        <f>IF(AND('Matriz de Riesgos'!$AF$19="Media",'Matriz de Riesgos'!$AH$19="Catastrófico"),CONCATENATE("R2C",'Matriz de Riesgos'!$U$19),"")</f>
        <v/>
      </c>
      <c r="AJ27" s="42" t="str">
        <f>IF(AND('Matriz de Riesgos'!$AF$20="Media",'Matriz de Riesgos'!$AH$20="Catastrófico"),CONCATENATE("R2C",'Matriz de Riesgos'!$U$20),"")</f>
        <v/>
      </c>
      <c r="AK27" s="42" t="str">
        <f>IF(AND('Matriz de Riesgos'!$AF$21="Media",'Matriz de Riesgos'!$AH$21="Catastrófico"),CONCATENATE("R2C",'Matriz de Riesgos'!$U$21),"")</f>
        <v/>
      </c>
      <c r="AL27" s="42" t="str">
        <f>IF(AND('Matriz de Riesgos'!$AF$22="Media",'Matriz de Riesgos'!$AH$22="Catastrófico"),CONCATENATE("R2C",'Matriz de Riesgos'!$U$22),"")</f>
        <v/>
      </c>
      <c r="AM27" s="43" t="str">
        <f>IF(AND('Matriz de Riesgos'!$AF$23="Media",'Matriz de Riesgos'!$AH$23="Catastrófico"),CONCATENATE("R2C",'Matriz de Riesgos'!$U$23),"")</f>
        <v/>
      </c>
      <c r="AN27" s="69"/>
      <c r="AO27" s="604"/>
      <c r="AP27" s="605"/>
      <c r="AQ27" s="605"/>
      <c r="AR27" s="605"/>
      <c r="AS27" s="605"/>
      <c r="AT27" s="606"/>
      <c r="AU27" s="69"/>
      <c r="AV27" s="69"/>
      <c r="AW27" s="69"/>
      <c r="AX27" s="69"/>
      <c r="AY27" s="69"/>
      <c r="AZ27" s="69"/>
      <c r="BA27" s="69"/>
      <c r="BB27" s="69"/>
      <c r="BC27" s="69"/>
      <c r="BD27" s="69"/>
      <c r="BE27" s="69"/>
      <c r="BF27" s="69"/>
      <c r="BG27" s="69"/>
      <c r="BH27" s="69"/>
      <c r="BI27" s="69"/>
      <c r="BJ27" s="69"/>
      <c r="BK27" s="69"/>
      <c r="BL27" s="69"/>
      <c r="BM27" s="69"/>
      <c r="BN27" s="69"/>
      <c r="BO27" s="69"/>
      <c r="BP27" s="69"/>
      <c r="BQ27" s="69"/>
      <c r="BR27" s="69"/>
      <c r="BS27" s="69"/>
      <c r="BT27" s="69"/>
      <c r="BU27" s="69"/>
      <c r="BV27" s="69"/>
      <c r="BW27" s="69"/>
      <c r="BX27" s="69"/>
    </row>
    <row r="28" spans="1:76" ht="15" customHeight="1">
      <c r="A28" s="69"/>
      <c r="B28" s="476"/>
      <c r="C28" s="476"/>
      <c r="D28" s="477"/>
      <c r="E28" s="575"/>
      <c r="F28" s="574"/>
      <c r="G28" s="574"/>
      <c r="H28" s="574"/>
      <c r="I28" s="590"/>
      <c r="J28" s="53" t="str">
        <f>IF(AND('Matriz de Riesgos'!$AF$24="Media",'Matriz de Riesgos'!$AH$24="Leve"),CONCATENATE("R3C",'Matriz de Riesgos'!$U$24),"")</f>
        <v/>
      </c>
      <c r="K28" s="54" t="str">
        <f>IF(AND('Matriz de Riesgos'!$AF$25="Media",'Matriz de Riesgos'!$AH$25="Leve"),CONCATENATE("R3C",'Matriz de Riesgos'!$U$25),"")</f>
        <v/>
      </c>
      <c r="L28" s="54" t="str">
        <f>IF(AND('Matriz de Riesgos'!$AF$26="Media",'Matriz de Riesgos'!$AH$26="Leve"),CONCATENATE("R3C",'Matriz de Riesgos'!$U$26),"")</f>
        <v/>
      </c>
      <c r="M28" s="54" t="str">
        <f>IF(AND('Matriz de Riesgos'!$AF$27="Media",'Matriz de Riesgos'!$AH$27="Leve"),CONCATENATE("R3C",'Matriz de Riesgos'!$U$27),"")</f>
        <v/>
      </c>
      <c r="N28" s="54" t="str">
        <f>IF(AND('Matriz de Riesgos'!$AF$28="Media",'Matriz de Riesgos'!$AH$28="Leve"),CONCATENATE("R3C",'Matriz de Riesgos'!$U$28),"")</f>
        <v/>
      </c>
      <c r="O28" s="55" t="str">
        <f>IF(AND('Matriz de Riesgos'!$AF$29="Media",'Matriz de Riesgos'!$AH$29="Leve"),CONCATENATE("R3C",'Matriz de Riesgos'!$U$29),"")</f>
        <v/>
      </c>
      <c r="P28" s="53" t="str">
        <f>IF(AND('Matriz de Riesgos'!$AF$24="Media",'Matriz de Riesgos'!$AH$24="Menor"),CONCATENATE("R3C",'Matriz de Riesgos'!$U$24),"")</f>
        <v/>
      </c>
      <c r="Q28" s="54" t="str">
        <f>IF(AND('Matriz de Riesgos'!$AF$25="Media",'Matriz de Riesgos'!$AH$25="Menor"),CONCATENATE("R3C",'Matriz de Riesgos'!$U$25),"")</f>
        <v/>
      </c>
      <c r="R28" s="54" t="str">
        <f>IF(AND('Matriz de Riesgos'!$AF$26="Media",'Matriz de Riesgos'!$AH$26="Menor"),CONCATENATE("R3C",'Matriz de Riesgos'!$U$26),"")</f>
        <v/>
      </c>
      <c r="S28" s="54" t="str">
        <f>IF(AND('Matriz de Riesgos'!$AF$27="Media",'Matriz de Riesgos'!$AH$27="Menor"),CONCATENATE("R3C",'Matriz de Riesgos'!$U$27),"")</f>
        <v/>
      </c>
      <c r="T28" s="54" t="str">
        <f>IF(AND('Matriz de Riesgos'!$AF$28="Media",'Matriz de Riesgos'!$AH$28="Menor"),CONCATENATE("R3C",'Matriz de Riesgos'!$U$28),"")</f>
        <v/>
      </c>
      <c r="U28" s="55" t="str">
        <f>IF(AND('Matriz de Riesgos'!$AF$29="Media",'Matriz de Riesgos'!$AH$29="Menor"),CONCATENATE("R3C",'Matriz de Riesgos'!$U$29),"")</f>
        <v/>
      </c>
      <c r="V28" s="53" t="str">
        <f>IF(AND('Matriz de Riesgos'!$AF$24="Media",'Matriz de Riesgos'!$AH$24="Moderado"),CONCATENATE("R3C",'Matriz de Riesgos'!$U$24),"")</f>
        <v/>
      </c>
      <c r="W28" s="54" t="str">
        <f>IF(AND('Matriz de Riesgos'!$AF$25="Media",'Matriz de Riesgos'!$AH$25="Moderado"),CONCATENATE("R3C",'Matriz de Riesgos'!$U$25),"")</f>
        <v/>
      </c>
      <c r="X28" s="54" t="str">
        <f>IF(AND('Matriz de Riesgos'!$AF$26="Media",'Matriz de Riesgos'!$AH$26="Moderado"),CONCATENATE("R3C",'Matriz de Riesgos'!$U$26),"")</f>
        <v/>
      </c>
      <c r="Y28" s="54" t="str">
        <f>IF(AND('Matriz de Riesgos'!$AF$27="Media",'Matriz de Riesgos'!$AH$27="Moderado"),CONCATENATE("R3C",'Matriz de Riesgos'!$U$27),"")</f>
        <v/>
      </c>
      <c r="Z28" s="54" t="str">
        <f>IF(AND('Matriz de Riesgos'!$AF$28="Media",'Matriz de Riesgos'!$AH$28="Moderado"),CONCATENATE("R3C",'Matriz de Riesgos'!$U$28),"")</f>
        <v/>
      </c>
      <c r="AA28" s="55" t="str">
        <f>IF(AND('Matriz de Riesgos'!$AF$29="Media",'Matriz de Riesgos'!$AH$29="Moderado"),CONCATENATE("R3C",'Matriz de Riesgos'!$U$29),"")</f>
        <v/>
      </c>
      <c r="AB28" s="38" t="str">
        <f>IF(AND('Matriz de Riesgos'!$AF$24="Media",'Matriz de Riesgos'!$AH$24="Mayor"),CONCATENATE("R3C",'Matriz de Riesgos'!$U$24),"")</f>
        <v/>
      </c>
      <c r="AC28" s="39" t="str">
        <f>IF(AND('Matriz de Riesgos'!$AF$25="Media",'Matriz de Riesgos'!$AH$25="Mayor"),CONCATENATE("R3C",'Matriz de Riesgos'!$U$25),"")</f>
        <v/>
      </c>
      <c r="AD28" s="39" t="str">
        <f>IF(AND('Matriz de Riesgos'!$AF$26="Media",'Matriz de Riesgos'!$AH$26="Mayor"),CONCATENATE("R3C",'Matriz de Riesgos'!$U$26),"")</f>
        <v/>
      </c>
      <c r="AE28" s="39" t="str">
        <f>IF(AND('Matriz de Riesgos'!$AF$27="Media",'Matriz de Riesgos'!$AH$27="Mayor"),CONCATENATE("R3C",'Matriz de Riesgos'!$U$27),"")</f>
        <v/>
      </c>
      <c r="AF28" s="39" t="str">
        <f>IF(AND('Matriz de Riesgos'!$AF$28="Media",'Matriz de Riesgos'!$AH$28="Mayor"),CONCATENATE("R3C",'Matriz de Riesgos'!$U$28),"")</f>
        <v/>
      </c>
      <c r="AG28" s="40" t="str">
        <f>IF(AND('Matriz de Riesgos'!$AF$29="Media",'Matriz de Riesgos'!$AH$29="Mayor"),CONCATENATE("R3C",'Matriz de Riesgos'!$U$29),"")</f>
        <v/>
      </c>
      <c r="AH28" s="41" t="str">
        <f>IF(AND('Matriz de Riesgos'!$AF$24="Media",'Matriz de Riesgos'!$AH$24="Catastrófico"),CONCATENATE("R3C",'Matriz de Riesgos'!$U$24),"")</f>
        <v/>
      </c>
      <c r="AI28" s="42" t="str">
        <f>IF(AND('Matriz de Riesgos'!$AF$25="Media",'Matriz de Riesgos'!$AH$25="Catastrófico"),CONCATENATE("R3C",'Matriz de Riesgos'!$U$25),"")</f>
        <v/>
      </c>
      <c r="AJ28" s="42" t="str">
        <f>IF(AND('Matriz de Riesgos'!$AF$26="Media",'Matriz de Riesgos'!$AH$26="Catastrófico"),CONCATENATE("R3C",'Matriz de Riesgos'!$U$26),"")</f>
        <v/>
      </c>
      <c r="AK28" s="42" t="str">
        <f>IF(AND('Matriz de Riesgos'!$AF$27="Media",'Matriz de Riesgos'!$AH$27="Catastrófico"),CONCATENATE("R3C",'Matriz de Riesgos'!$U$27),"")</f>
        <v/>
      </c>
      <c r="AL28" s="42" t="str">
        <f>IF(AND('Matriz de Riesgos'!$AF$28="Media",'Matriz de Riesgos'!$AH$28="Catastrófico"),CONCATENATE("R3C",'Matriz de Riesgos'!$U$28),"")</f>
        <v/>
      </c>
      <c r="AM28" s="43" t="str">
        <f>IF(AND('Matriz de Riesgos'!$AF$29="Media",'Matriz de Riesgos'!$AH$29="Catastrófico"),CONCATENATE("R3C",'Matriz de Riesgos'!$U$29),"")</f>
        <v/>
      </c>
      <c r="AN28" s="69"/>
      <c r="AO28" s="604"/>
      <c r="AP28" s="605"/>
      <c r="AQ28" s="605"/>
      <c r="AR28" s="605"/>
      <c r="AS28" s="605"/>
      <c r="AT28" s="606"/>
      <c r="AU28" s="69"/>
      <c r="AV28" s="69"/>
      <c r="AW28" s="69"/>
      <c r="AX28" s="69"/>
      <c r="AY28" s="69"/>
      <c r="AZ28" s="69"/>
      <c r="BA28" s="69"/>
      <c r="BB28" s="69"/>
      <c r="BC28" s="69"/>
      <c r="BD28" s="69"/>
      <c r="BE28" s="69"/>
      <c r="BF28" s="69"/>
      <c r="BG28" s="69"/>
      <c r="BH28" s="69"/>
      <c r="BI28" s="69"/>
      <c r="BJ28" s="69"/>
      <c r="BK28" s="69"/>
      <c r="BL28" s="69"/>
      <c r="BM28" s="69"/>
      <c r="BN28" s="69"/>
      <c r="BO28" s="69"/>
      <c r="BP28" s="69"/>
      <c r="BQ28" s="69"/>
      <c r="BR28" s="69"/>
      <c r="BS28" s="69"/>
      <c r="BT28" s="69"/>
      <c r="BU28" s="69"/>
      <c r="BV28" s="69"/>
      <c r="BW28" s="69"/>
      <c r="BX28" s="69"/>
    </row>
    <row r="29" spans="1:76" ht="15" customHeight="1">
      <c r="A29" s="69"/>
      <c r="B29" s="476"/>
      <c r="C29" s="476"/>
      <c r="D29" s="477"/>
      <c r="E29" s="575"/>
      <c r="F29" s="574"/>
      <c r="G29" s="574"/>
      <c r="H29" s="574"/>
      <c r="I29" s="590"/>
      <c r="J29" s="53" t="str">
        <f>IF(AND('Matriz de Riesgos'!$AF$30="Media",'Matriz de Riesgos'!$AH$30="Leve"),CONCATENATE("R4C",'Matriz de Riesgos'!$U$30),"")</f>
        <v/>
      </c>
      <c r="K29" s="54" t="str">
        <f>IF(AND('Matriz de Riesgos'!$AF$31="Media",'Matriz de Riesgos'!$AH$31="Leve"),CONCATENATE("R4C",'Matriz de Riesgos'!$U$31),"")</f>
        <v/>
      </c>
      <c r="L29" s="54" t="str">
        <f>IF(AND('Matriz de Riesgos'!$AF$32="Media",'Matriz de Riesgos'!$AH$32="Leve"),CONCATENATE("R4C",'Matriz de Riesgos'!$U$32),"")</f>
        <v/>
      </c>
      <c r="M29" s="54" t="str">
        <f>IF(AND('Matriz de Riesgos'!$AF$33="Media",'Matriz de Riesgos'!$AH$33="Leve"),CONCATENATE("R4C",'Matriz de Riesgos'!$U$33),"")</f>
        <v/>
      </c>
      <c r="N29" s="54" t="str">
        <f>IF(AND('Matriz de Riesgos'!$AF$34="Media",'Matriz de Riesgos'!$AH$34="Leve"),CONCATENATE("R4C",'Matriz de Riesgos'!$U$34),"")</f>
        <v/>
      </c>
      <c r="O29" s="55" t="str">
        <f>IF(AND('Matriz de Riesgos'!$AF$35="Media",'Matriz de Riesgos'!$AH$35="Leve"),CONCATENATE("R4C",'Matriz de Riesgos'!$U$35),"")</f>
        <v/>
      </c>
      <c r="P29" s="53" t="str">
        <f>IF(AND('Matriz de Riesgos'!$AF$30="Media",'Matriz de Riesgos'!$AH$30="Menor"),CONCATENATE("R4C",'Matriz de Riesgos'!$U$30),"")</f>
        <v/>
      </c>
      <c r="Q29" s="54" t="str">
        <f>IF(AND('Matriz de Riesgos'!$AF$31="Media",'Matriz de Riesgos'!$AH$31="Menor"),CONCATENATE("R4C",'Matriz de Riesgos'!$U$31),"")</f>
        <v/>
      </c>
      <c r="R29" s="54" t="str">
        <f>IF(AND('Matriz de Riesgos'!$AF$32="Media",'Matriz de Riesgos'!$AH$32="Menor"),CONCATENATE("R4C",'Matriz de Riesgos'!$U$32),"")</f>
        <v/>
      </c>
      <c r="S29" s="54" t="str">
        <f>IF(AND('Matriz de Riesgos'!$AF$33="Media",'Matriz de Riesgos'!$AH$33="Menor"),CONCATENATE("R4C",'Matriz de Riesgos'!$U$33),"")</f>
        <v/>
      </c>
      <c r="T29" s="54" t="str">
        <f>IF(AND('Matriz de Riesgos'!$AF$34="Media",'Matriz de Riesgos'!$AH$34="Menor"),CONCATENATE("R4C",'Matriz de Riesgos'!$U$34),"")</f>
        <v/>
      </c>
      <c r="U29" s="55" t="str">
        <f>IF(AND('Matriz de Riesgos'!$AF$35="Media",'Matriz de Riesgos'!$AH$35="Menor"),CONCATENATE("R4C",'Matriz de Riesgos'!$U$35),"")</f>
        <v/>
      </c>
      <c r="V29" s="53" t="str">
        <f>IF(AND('Matriz de Riesgos'!$AF$30="Media",'Matriz de Riesgos'!$AH$30="Moderado"),CONCATENATE("R4C",'Matriz de Riesgos'!$U$30),"")</f>
        <v/>
      </c>
      <c r="W29" s="54" t="str">
        <f>IF(AND('Matriz de Riesgos'!$AF$31="Media",'Matriz de Riesgos'!$AH$31="Moderado"),CONCATENATE("R4C",'Matriz de Riesgos'!$U$31),"")</f>
        <v/>
      </c>
      <c r="X29" s="54" t="str">
        <f>IF(AND('Matriz de Riesgos'!$AF$32="Media",'Matriz de Riesgos'!$AH$32="Moderado"),CONCATENATE("R4C",'Matriz de Riesgos'!$U$32),"")</f>
        <v/>
      </c>
      <c r="Y29" s="54" t="str">
        <f>IF(AND('Matriz de Riesgos'!$AF$33="Media",'Matriz de Riesgos'!$AH$33="Moderado"),CONCATENATE("R4C",'Matriz de Riesgos'!$U$33),"")</f>
        <v/>
      </c>
      <c r="Z29" s="54" t="str">
        <f>IF(AND('Matriz de Riesgos'!$AF$34="Media",'Matriz de Riesgos'!$AH$34="Moderado"),CONCATENATE("R4C",'Matriz de Riesgos'!$U$34),"")</f>
        <v/>
      </c>
      <c r="AA29" s="55" t="str">
        <f>IF(AND('Matriz de Riesgos'!$AF$35="Media",'Matriz de Riesgos'!$AH$35="Moderado"),CONCATENATE("R4C",'Matriz de Riesgos'!$U$35),"")</f>
        <v/>
      </c>
      <c r="AB29" s="38" t="str">
        <f>IF(AND('Matriz de Riesgos'!$AF$30="Media",'Matriz de Riesgos'!$AH$30="Mayor"),CONCATENATE("R4C",'Matriz de Riesgos'!$U$30),"")</f>
        <v/>
      </c>
      <c r="AC29" s="39" t="str">
        <f>IF(AND('Matriz de Riesgos'!$AF$31="Media",'Matriz de Riesgos'!$AH$31="Mayor"),CONCATENATE("R4C",'Matriz de Riesgos'!$U$31),"")</f>
        <v/>
      </c>
      <c r="AD29" s="39" t="str">
        <f>IF(AND('Matriz de Riesgos'!$AF$32="Media",'Matriz de Riesgos'!$AH$32="Mayor"),CONCATENATE("R4C",'Matriz de Riesgos'!$U$32),"")</f>
        <v/>
      </c>
      <c r="AE29" s="39" t="str">
        <f>IF(AND('Matriz de Riesgos'!$AF$33="Media",'Matriz de Riesgos'!$AH$33="Mayor"),CONCATENATE("R4C",'Matriz de Riesgos'!$U$33),"")</f>
        <v/>
      </c>
      <c r="AF29" s="39" t="str">
        <f>IF(AND('Matriz de Riesgos'!$AF$34="Media",'Matriz de Riesgos'!$AH$34="Mayor"),CONCATENATE("R4C",'Matriz de Riesgos'!$U$34),"")</f>
        <v/>
      </c>
      <c r="AG29" s="40" t="str">
        <f>IF(AND('Matriz de Riesgos'!$AF$35="Media",'Matriz de Riesgos'!$AH$35="Mayor"),CONCATENATE("R4C",'Matriz de Riesgos'!$U$35),"")</f>
        <v/>
      </c>
      <c r="AH29" s="41" t="str">
        <f>IF(AND('Matriz de Riesgos'!$AF$30="Media",'Matriz de Riesgos'!$AH$30="Catastrófico"),CONCATENATE("R4C",'Matriz de Riesgos'!$U$30),"")</f>
        <v/>
      </c>
      <c r="AI29" s="42" t="str">
        <f>IF(AND('Matriz de Riesgos'!$AF$31="Media",'Matriz de Riesgos'!$AH$31="Catastrófico"),CONCATENATE("R4C",'Matriz de Riesgos'!$U$31),"")</f>
        <v/>
      </c>
      <c r="AJ29" s="42" t="str">
        <f>IF(AND('Matriz de Riesgos'!$AF$32="Media",'Matriz de Riesgos'!$AH$32="Catastrófico"),CONCATENATE("R4C",'Matriz de Riesgos'!$U$32),"")</f>
        <v/>
      </c>
      <c r="AK29" s="42" t="str">
        <f>IF(AND('Matriz de Riesgos'!$AF$33="Media",'Matriz de Riesgos'!$AH$33="Catastrófico"),CONCATENATE("R4C",'Matriz de Riesgos'!$U$33),"")</f>
        <v/>
      </c>
      <c r="AL29" s="42" t="str">
        <f>IF(AND('Matriz de Riesgos'!$AF$34="Media",'Matriz de Riesgos'!$AH$34="Catastrófico"),CONCATENATE("R4C",'Matriz de Riesgos'!$U$34),"")</f>
        <v/>
      </c>
      <c r="AM29" s="43" t="str">
        <f>IF(AND('Matriz de Riesgos'!$AF$35="Media",'Matriz de Riesgos'!$AH$35="Catastrófico"),CONCATENATE("R4C",'Matriz de Riesgos'!$U$35),"")</f>
        <v/>
      </c>
      <c r="AN29" s="69"/>
      <c r="AO29" s="604"/>
      <c r="AP29" s="605"/>
      <c r="AQ29" s="605"/>
      <c r="AR29" s="605"/>
      <c r="AS29" s="605"/>
      <c r="AT29" s="606"/>
      <c r="AU29" s="69"/>
      <c r="AV29" s="69"/>
      <c r="AW29" s="69"/>
      <c r="AX29" s="69"/>
      <c r="AY29" s="69"/>
      <c r="AZ29" s="69"/>
      <c r="BA29" s="69"/>
      <c r="BB29" s="69"/>
      <c r="BC29" s="69"/>
      <c r="BD29" s="69"/>
      <c r="BE29" s="69"/>
      <c r="BF29" s="69"/>
      <c r="BG29" s="69"/>
      <c r="BH29" s="69"/>
      <c r="BI29" s="69"/>
      <c r="BJ29" s="69"/>
      <c r="BK29" s="69"/>
      <c r="BL29" s="69"/>
      <c r="BM29" s="69"/>
      <c r="BN29" s="69"/>
      <c r="BO29" s="69"/>
      <c r="BP29" s="69"/>
      <c r="BQ29" s="69"/>
      <c r="BR29" s="69"/>
      <c r="BS29" s="69"/>
      <c r="BT29" s="69"/>
      <c r="BU29" s="69"/>
      <c r="BV29" s="69"/>
      <c r="BW29" s="69"/>
      <c r="BX29" s="69"/>
    </row>
    <row r="30" spans="1:76" ht="15" customHeight="1">
      <c r="A30" s="69"/>
      <c r="B30" s="476"/>
      <c r="C30" s="476"/>
      <c r="D30" s="477"/>
      <c r="E30" s="575"/>
      <c r="F30" s="574"/>
      <c r="G30" s="574"/>
      <c r="H30" s="574"/>
      <c r="I30" s="590"/>
      <c r="J30" s="53" t="str">
        <f>IF(AND('Matriz de Riesgos'!$AF$36="Media",'Matriz de Riesgos'!$AH$36="Leve"),CONCATENATE("R5C",'Matriz de Riesgos'!$U$36),"")</f>
        <v/>
      </c>
      <c r="K30" s="54" t="str">
        <f>IF(AND('Matriz de Riesgos'!$AF$37="Media",'Matriz de Riesgos'!$AH$37="Leve"),CONCATENATE("R5C",'Matriz de Riesgos'!$U$37),"")</f>
        <v/>
      </c>
      <c r="L30" s="54" t="str">
        <f>IF(AND('Matriz de Riesgos'!$AF$38="Media",'Matriz de Riesgos'!$AH$38="Leve"),CONCATENATE("R5C",'Matriz de Riesgos'!$U$38),"")</f>
        <v/>
      </c>
      <c r="M30" s="54" t="str">
        <f>IF(AND('Matriz de Riesgos'!$AF$39="Media",'Matriz de Riesgos'!$AH$39="Leve"),CONCATENATE("R5C",'Matriz de Riesgos'!$U$39),"")</f>
        <v/>
      </c>
      <c r="N30" s="54" t="str">
        <f>IF(AND('Matriz de Riesgos'!$AF$40="Media",'Matriz de Riesgos'!$AH$40="Leve"),CONCATENATE("R5C",'Matriz de Riesgos'!$U$40),"")</f>
        <v/>
      </c>
      <c r="O30" s="55" t="str">
        <f>IF(AND('Matriz de Riesgos'!$AF$41="Media",'Matriz de Riesgos'!$AH$41="Leve"),CONCATENATE("R5C",'Matriz de Riesgos'!$U$41),"")</f>
        <v/>
      </c>
      <c r="P30" s="53" t="str">
        <f>IF(AND('Matriz de Riesgos'!$AF$36="Media",'Matriz de Riesgos'!$AH$36="Menor"),CONCATENATE("R5C",'Matriz de Riesgos'!$U$36),"")</f>
        <v/>
      </c>
      <c r="Q30" s="54" t="str">
        <f>IF(AND('Matriz de Riesgos'!$AF$37="Media",'Matriz de Riesgos'!$AH$37="Menor"),CONCATENATE("R5C",'Matriz de Riesgos'!$U$37),"")</f>
        <v/>
      </c>
      <c r="R30" s="54" t="str">
        <f>IF(AND('Matriz de Riesgos'!$AF$38="Media",'Matriz de Riesgos'!$AH$38="Menor"),CONCATENATE("R5C",'Matriz de Riesgos'!$U$38),"")</f>
        <v/>
      </c>
      <c r="S30" s="54" t="str">
        <f>IF(AND('Matriz de Riesgos'!$AF$39="Media",'Matriz de Riesgos'!$AH$39="Menor"),CONCATENATE("R5C",'Matriz de Riesgos'!$U$39),"")</f>
        <v/>
      </c>
      <c r="T30" s="54" t="str">
        <f>IF(AND('Matriz de Riesgos'!$AF$40="Media",'Matriz de Riesgos'!$AH$40="Menor"),CONCATENATE("R5C",'Matriz de Riesgos'!$U$40),"")</f>
        <v/>
      </c>
      <c r="U30" s="55" t="str">
        <f>IF(AND('Matriz de Riesgos'!$AF$41="Media",'Matriz de Riesgos'!$AH$41="Menor"),CONCATENATE("R5C",'Matriz de Riesgos'!$U$41),"")</f>
        <v/>
      </c>
      <c r="V30" s="53" t="str">
        <f>IF(AND('Matriz de Riesgos'!$AF$36="Media",'Matriz de Riesgos'!$AH$36="Moderado"),CONCATENATE("R5C",'Matriz de Riesgos'!$U$36),"")</f>
        <v/>
      </c>
      <c r="W30" s="54" t="str">
        <f>IF(AND('Matriz de Riesgos'!$AF$37="Media",'Matriz de Riesgos'!$AH$37="Moderado"),CONCATENATE("R5C",'Matriz de Riesgos'!$U$37),"")</f>
        <v/>
      </c>
      <c r="X30" s="54" t="str">
        <f>IF(AND('Matriz de Riesgos'!$AF$38="Media",'Matriz de Riesgos'!$AH$38="Moderado"),CONCATENATE("R5C",'Matriz de Riesgos'!$U$38),"")</f>
        <v/>
      </c>
      <c r="Y30" s="54" t="str">
        <f>IF(AND('Matriz de Riesgos'!$AF$39="Media",'Matriz de Riesgos'!$AH$39="Moderado"),CONCATENATE("R5C",'Matriz de Riesgos'!$U$39),"")</f>
        <v/>
      </c>
      <c r="Z30" s="54" t="str">
        <f>IF(AND('Matriz de Riesgos'!$AF$40="Media",'Matriz de Riesgos'!$AH$40="Moderado"),CONCATENATE("R5C",'Matriz de Riesgos'!$U$40),"")</f>
        <v/>
      </c>
      <c r="AA30" s="55" t="str">
        <f>IF(AND('Matriz de Riesgos'!$AF$41="Media",'Matriz de Riesgos'!$AH$41="Moderado"),CONCATENATE("R5C",'Matriz de Riesgos'!$U$41),"")</f>
        <v/>
      </c>
      <c r="AB30" s="38" t="str">
        <f>IF(AND('Matriz de Riesgos'!$AF$36="Media",'Matriz de Riesgos'!$AH$36="Mayor"),CONCATENATE("R5C",'Matriz de Riesgos'!$U$36),"")</f>
        <v/>
      </c>
      <c r="AC30" s="39" t="str">
        <f>IF(AND('Matriz de Riesgos'!$AF$37="Media",'Matriz de Riesgos'!$AH$37="Mayor"),CONCATENATE("R5C",'Matriz de Riesgos'!$U$37),"")</f>
        <v/>
      </c>
      <c r="AD30" s="39" t="str">
        <f>IF(AND('Matriz de Riesgos'!$AF$38="Media",'Matriz de Riesgos'!$AH$38="Mayor"),CONCATENATE("R5C",'Matriz de Riesgos'!$U$38),"")</f>
        <v/>
      </c>
      <c r="AE30" s="39" t="str">
        <f>IF(AND('Matriz de Riesgos'!$AF$39="Media",'Matriz de Riesgos'!$AH$39="Mayor"),CONCATENATE("R5C",'Matriz de Riesgos'!$U$39),"")</f>
        <v/>
      </c>
      <c r="AF30" s="39" t="str">
        <f>IF(AND('Matriz de Riesgos'!$AF$40="Media",'Matriz de Riesgos'!$AH$40="Mayor"),CONCATENATE("R5C",'Matriz de Riesgos'!$U$40),"")</f>
        <v/>
      </c>
      <c r="AG30" s="40" t="str">
        <f>IF(AND('Matriz de Riesgos'!$AF$41="Media",'Matriz de Riesgos'!$AH$41="Mayor"),CONCATENATE("R5C",'Matriz de Riesgos'!$U$41),"")</f>
        <v/>
      </c>
      <c r="AH30" s="41" t="str">
        <f>IF(AND('Matriz de Riesgos'!$AF$36="Media",'Matriz de Riesgos'!$AH$36="Catastrófico"),CONCATENATE("R5C",'Matriz de Riesgos'!$U$36),"")</f>
        <v/>
      </c>
      <c r="AI30" s="42" t="str">
        <f>IF(AND('Matriz de Riesgos'!$AF$37="Media",'Matriz de Riesgos'!$AH$37="Catastrófico"),CONCATENATE("R5C",'Matriz de Riesgos'!$U$37),"")</f>
        <v/>
      </c>
      <c r="AJ30" s="42" t="str">
        <f>IF(AND('Matriz de Riesgos'!$AF$38="Media",'Matriz de Riesgos'!$AH$38="Catastrófico"),CONCATENATE("R5C",'Matriz de Riesgos'!$U$38),"")</f>
        <v/>
      </c>
      <c r="AK30" s="42" t="str">
        <f>IF(AND('Matriz de Riesgos'!$AF$39="Media",'Matriz de Riesgos'!$AH$39="Catastrófico"),CONCATENATE("R5C",'Matriz de Riesgos'!$U$39),"")</f>
        <v/>
      </c>
      <c r="AL30" s="42" t="str">
        <f>IF(AND('Matriz de Riesgos'!$AF$40="Media",'Matriz de Riesgos'!$AH$40="Catastrófico"),CONCATENATE("R5C",'Matriz de Riesgos'!$U$40),"")</f>
        <v/>
      </c>
      <c r="AM30" s="43" t="str">
        <f>IF(AND('Matriz de Riesgos'!$AF$41="Media",'Matriz de Riesgos'!$AH$41="Catastrófico"),CONCATENATE("R5C",'Matriz de Riesgos'!$U$41),"")</f>
        <v/>
      </c>
      <c r="AN30" s="69"/>
      <c r="AO30" s="604"/>
      <c r="AP30" s="605"/>
      <c r="AQ30" s="605"/>
      <c r="AR30" s="605"/>
      <c r="AS30" s="605"/>
      <c r="AT30" s="606"/>
      <c r="AU30" s="69"/>
      <c r="AV30" s="69"/>
      <c r="AW30" s="69"/>
      <c r="AX30" s="69"/>
      <c r="AY30" s="69"/>
      <c r="AZ30" s="69"/>
      <c r="BA30" s="69"/>
      <c r="BB30" s="69"/>
      <c r="BC30" s="69"/>
      <c r="BD30" s="69"/>
      <c r="BE30" s="69"/>
      <c r="BF30" s="69"/>
      <c r="BG30" s="69"/>
      <c r="BH30" s="69"/>
      <c r="BI30" s="69"/>
      <c r="BJ30" s="69"/>
      <c r="BK30" s="69"/>
      <c r="BL30" s="69"/>
      <c r="BM30" s="69"/>
      <c r="BN30" s="69"/>
      <c r="BO30" s="69"/>
      <c r="BP30" s="69"/>
      <c r="BQ30" s="69"/>
      <c r="BR30" s="69"/>
      <c r="BS30" s="69"/>
      <c r="BT30" s="69"/>
      <c r="BU30" s="69"/>
      <c r="BV30" s="69"/>
      <c r="BW30" s="69"/>
      <c r="BX30" s="69"/>
    </row>
    <row r="31" spans="1:76" ht="15" customHeight="1">
      <c r="A31" s="69"/>
      <c r="B31" s="476"/>
      <c r="C31" s="476"/>
      <c r="D31" s="477"/>
      <c r="E31" s="575"/>
      <c r="F31" s="574"/>
      <c r="G31" s="574"/>
      <c r="H31" s="574"/>
      <c r="I31" s="590"/>
      <c r="J31" s="53" t="str">
        <f>IF(AND('Matriz de Riesgos'!$AF$42="Media",'Matriz de Riesgos'!$AH$42="Leve"),CONCATENATE("R6C",'Matriz de Riesgos'!$U$42),"")</f>
        <v/>
      </c>
      <c r="K31" s="54" t="str">
        <f>IF(AND('Matriz de Riesgos'!$AF$43="Media",'Matriz de Riesgos'!$AH$43="Leve"),CONCATENATE("R6C",'Matriz de Riesgos'!$U$43),"")</f>
        <v/>
      </c>
      <c r="L31" s="54" t="str">
        <f>IF(AND('Matriz de Riesgos'!$AF$44="Media",'Matriz de Riesgos'!$AH$44="Leve"),CONCATENATE("R6C",'Matriz de Riesgos'!$U$44),"")</f>
        <v/>
      </c>
      <c r="M31" s="54" t="str">
        <f>IF(AND('Matriz de Riesgos'!$AF$45="Media",'Matriz de Riesgos'!$AH$45="Leve"),CONCATENATE("R6C",'Matriz de Riesgos'!$U$45),"")</f>
        <v/>
      </c>
      <c r="N31" s="54" t="str">
        <f>IF(AND('Matriz de Riesgos'!$AF$46="Media",'Matriz de Riesgos'!$AH$46="Leve"),CONCATENATE("R6C",'Matriz de Riesgos'!$U$46),"")</f>
        <v/>
      </c>
      <c r="O31" s="55" t="str">
        <f>IF(AND('Matriz de Riesgos'!$AF$47="Media",'Matriz de Riesgos'!$AH$47="Leve"),CONCATENATE("R6C",'Matriz de Riesgos'!$U$47),"")</f>
        <v/>
      </c>
      <c r="P31" s="53" t="str">
        <f>IF(AND('Matriz de Riesgos'!$AF$42="Media",'Matriz de Riesgos'!$AH$42="Menor"),CONCATENATE("R6C",'Matriz de Riesgos'!$U$42),"")</f>
        <v/>
      </c>
      <c r="Q31" s="54" t="str">
        <f>IF(AND('Matriz de Riesgos'!$AF$43="Media",'Matriz de Riesgos'!$AH$43="Menor"),CONCATENATE("R6C",'Matriz de Riesgos'!$U$43),"")</f>
        <v/>
      </c>
      <c r="R31" s="54" t="str">
        <f>IF(AND('Matriz de Riesgos'!$AF$44="Media",'Matriz de Riesgos'!$AH$44="Menor"),CONCATENATE("R6C",'Matriz de Riesgos'!$U$44),"")</f>
        <v/>
      </c>
      <c r="S31" s="54" t="str">
        <f>IF(AND('Matriz de Riesgos'!$AF$45="Media",'Matriz de Riesgos'!$AH$45="Menor"),CONCATENATE("R6C",'Matriz de Riesgos'!$U$45),"")</f>
        <v/>
      </c>
      <c r="T31" s="54" t="str">
        <f>IF(AND('Matriz de Riesgos'!$AF$46="Media",'Matriz de Riesgos'!$AH$46="Menor"),CONCATENATE("R6C",'Matriz de Riesgos'!$U$46),"")</f>
        <v/>
      </c>
      <c r="U31" s="55" t="str">
        <f>IF(AND('Matriz de Riesgos'!$AF$47="Media",'Matriz de Riesgos'!$AH$47="Menor"),CONCATENATE("R6C",'Matriz de Riesgos'!$U$47),"")</f>
        <v/>
      </c>
      <c r="V31" s="53" t="str">
        <f>IF(AND('Matriz de Riesgos'!$AF$42="Media",'Matriz de Riesgos'!$AH$42="Moderado"),CONCATENATE("R6C",'Matriz de Riesgos'!$U$42),"")</f>
        <v/>
      </c>
      <c r="W31" s="54" t="str">
        <f>IF(AND('Matriz de Riesgos'!$AF$43="Media",'Matriz de Riesgos'!$AH$43="Moderado"),CONCATENATE("R6C",'Matriz de Riesgos'!$U$43),"")</f>
        <v/>
      </c>
      <c r="X31" s="54" t="str">
        <f>IF(AND('Matriz de Riesgos'!$AF$44="Media",'Matriz de Riesgos'!$AH$44="Moderado"),CONCATENATE("R6C",'Matriz de Riesgos'!$U$44),"")</f>
        <v/>
      </c>
      <c r="Y31" s="54" t="str">
        <f>IF(AND('Matriz de Riesgos'!$AF$45="Media",'Matriz de Riesgos'!$AH$45="Moderado"),CONCATENATE("R6C",'Matriz de Riesgos'!$U$45),"")</f>
        <v/>
      </c>
      <c r="Z31" s="54" t="str">
        <f>IF(AND('Matriz de Riesgos'!$AF$46="Media",'Matriz de Riesgos'!$AH$46="Moderado"),CONCATENATE("R6C",'Matriz de Riesgos'!$U$46),"")</f>
        <v/>
      </c>
      <c r="AA31" s="55" t="str">
        <f>IF(AND('Matriz de Riesgos'!$AF$47="Media",'Matriz de Riesgos'!$AH$47="Moderado"),CONCATENATE("R6C",'Matriz de Riesgos'!$U$47),"")</f>
        <v/>
      </c>
      <c r="AB31" s="38" t="str">
        <f>IF(AND('Matriz de Riesgos'!$AF$42="Media",'Matriz de Riesgos'!$AH$42="Mayor"),CONCATENATE("R6C",'Matriz de Riesgos'!$U$42),"")</f>
        <v/>
      </c>
      <c r="AC31" s="39" t="str">
        <f>IF(AND('Matriz de Riesgos'!$AF$43="Media",'Matriz de Riesgos'!$AH$43="Mayor"),CONCATENATE("R6C",'Matriz de Riesgos'!$U$43),"")</f>
        <v/>
      </c>
      <c r="AD31" s="39" t="str">
        <f>IF(AND('Matriz de Riesgos'!$AF$44="Media",'Matriz de Riesgos'!$AH$44="Mayor"),CONCATENATE("R6C",'Matriz de Riesgos'!$U$44),"")</f>
        <v/>
      </c>
      <c r="AE31" s="39" t="str">
        <f>IF(AND('Matriz de Riesgos'!$AF$45="Media",'Matriz de Riesgos'!$AH$45="Mayor"),CONCATENATE("R6C",'Matriz de Riesgos'!$U$45),"")</f>
        <v/>
      </c>
      <c r="AF31" s="39" t="str">
        <f>IF(AND('Matriz de Riesgos'!$AF$46="Media",'Matriz de Riesgos'!$AH$46="Mayor"),CONCATENATE("R6C",'Matriz de Riesgos'!$U$46),"")</f>
        <v/>
      </c>
      <c r="AG31" s="40" t="str">
        <f>IF(AND('Matriz de Riesgos'!$AF$47="Media",'Matriz de Riesgos'!$AH$47="Mayor"),CONCATENATE("R6C",'Matriz de Riesgos'!$U$47),"")</f>
        <v/>
      </c>
      <c r="AH31" s="41" t="str">
        <f>IF(AND('Matriz de Riesgos'!$AF$42="Media",'Matriz de Riesgos'!$AH$42="Catastrófico"),CONCATENATE("R6C",'Matriz de Riesgos'!$U$42),"")</f>
        <v/>
      </c>
      <c r="AI31" s="42" t="str">
        <f>IF(AND('Matriz de Riesgos'!$AF$43="Media",'Matriz de Riesgos'!$AH$43="Catastrófico"),CONCATENATE("R6C",'Matriz de Riesgos'!$U$43),"")</f>
        <v/>
      </c>
      <c r="AJ31" s="42" t="str">
        <f>IF(AND('Matriz de Riesgos'!$AF$44="Media",'Matriz de Riesgos'!$AH$44="Catastrófico"),CONCATENATE("R6C",'Matriz de Riesgos'!$U$44),"")</f>
        <v/>
      </c>
      <c r="AK31" s="42" t="str">
        <f>IF(AND('Matriz de Riesgos'!$AF$45="Media",'Matriz de Riesgos'!$AH$45="Catastrófico"),CONCATENATE("R6C",'Matriz de Riesgos'!$U$45),"")</f>
        <v/>
      </c>
      <c r="AL31" s="42" t="str">
        <f>IF(AND('Matriz de Riesgos'!$AF$46="Media",'Matriz de Riesgos'!$AH$46="Catastrófico"),CONCATENATE("R6C",'Matriz de Riesgos'!$U$46),"")</f>
        <v/>
      </c>
      <c r="AM31" s="43" t="str">
        <f>IF(AND('Matriz de Riesgos'!$AF$47="Media",'Matriz de Riesgos'!$AH$47="Catastrófico"),CONCATENATE("R6C",'Matriz de Riesgos'!$U$47),"")</f>
        <v/>
      </c>
      <c r="AN31" s="69"/>
      <c r="AO31" s="604"/>
      <c r="AP31" s="605"/>
      <c r="AQ31" s="605"/>
      <c r="AR31" s="605"/>
      <c r="AS31" s="605"/>
      <c r="AT31" s="606"/>
      <c r="AU31" s="69"/>
      <c r="AV31" s="69"/>
      <c r="AW31" s="69"/>
      <c r="AX31" s="69"/>
      <c r="AY31" s="69"/>
      <c r="AZ31" s="69"/>
      <c r="BA31" s="69"/>
      <c r="BB31" s="69"/>
      <c r="BC31" s="69"/>
      <c r="BD31" s="69"/>
      <c r="BE31" s="69"/>
      <c r="BF31" s="69"/>
      <c r="BG31" s="69"/>
      <c r="BH31" s="69"/>
      <c r="BI31" s="69"/>
      <c r="BJ31" s="69"/>
      <c r="BK31" s="69"/>
      <c r="BL31" s="69"/>
      <c r="BM31" s="69"/>
      <c r="BN31" s="69"/>
      <c r="BO31" s="69"/>
      <c r="BP31" s="69"/>
      <c r="BQ31" s="69"/>
      <c r="BR31" s="69"/>
      <c r="BS31" s="69"/>
      <c r="BT31" s="69"/>
      <c r="BU31" s="69"/>
      <c r="BV31" s="69"/>
      <c r="BW31" s="69"/>
      <c r="BX31" s="69"/>
    </row>
    <row r="32" spans="1:76" ht="15" customHeight="1">
      <c r="A32" s="69"/>
      <c r="B32" s="476"/>
      <c r="C32" s="476"/>
      <c r="D32" s="477"/>
      <c r="E32" s="575"/>
      <c r="F32" s="574"/>
      <c r="G32" s="574"/>
      <c r="H32" s="574"/>
      <c r="I32" s="590"/>
      <c r="J32" s="53" t="str">
        <f>IF(AND('Matriz de Riesgos'!$AF$48="Media",'Matriz de Riesgos'!$AH$48="Leve"),CONCATENATE("R7C",'Matriz de Riesgos'!$U$48),"")</f>
        <v/>
      </c>
      <c r="K32" s="54" t="str">
        <f>IF(AND('Matriz de Riesgos'!$AF$49="Media",'Matriz de Riesgos'!$AH$49="Leve"),CONCATENATE("R7C",'Matriz de Riesgos'!$U$49),"")</f>
        <v/>
      </c>
      <c r="L32" s="54" t="str">
        <f>IF(AND('Matriz de Riesgos'!$AF$50="Media",'Matriz de Riesgos'!$AH$50="Leve"),CONCATENATE("R7C",'Matriz de Riesgos'!$U$50),"")</f>
        <v/>
      </c>
      <c r="M32" s="54" t="str">
        <f>IF(AND('Matriz de Riesgos'!$AF$51="Media",'Matriz de Riesgos'!$AH$51="Leve"),CONCATENATE("R7C",'Matriz de Riesgos'!$U$51),"")</f>
        <v/>
      </c>
      <c r="N32" s="54" t="str">
        <f>IF(AND('Matriz de Riesgos'!$AF$52="Media",'Matriz de Riesgos'!$AH$52="Leve"),CONCATENATE("R7C",'Matriz de Riesgos'!$U$52),"")</f>
        <v/>
      </c>
      <c r="O32" s="55" t="str">
        <f>IF(AND('Matriz de Riesgos'!$AF$53="Media",'Matriz de Riesgos'!$AH$53="Leve"),CONCATENATE("R7C",'Matriz de Riesgos'!$U$53),"")</f>
        <v/>
      </c>
      <c r="P32" s="53" t="str">
        <f>IF(AND('Matriz de Riesgos'!$AF$48="Media",'Matriz de Riesgos'!$AH$48="Menor"),CONCATENATE("R7C",'Matriz de Riesgos'!$U$48),"")</f>
        <v/>
      </c>
      <c r="Q32" s="54" t="str">
        <f>IF(AND('Matriz de Riesgos'!$AF$49="Media",'Matriz de Riesgos'!$AH$49="Menor"),CONCATENATE("R7C",'Matriz de Riesgos'!$U$49),"")</f>
        <v/>
      </c>
      <c r="R32" s="54" t="str">
        <f>IF(AND('Matriz de Riesgos'!$AF$50="Media",'Matriz de Riesgos'!$AH$50="Menor"),CONCATENATE("R7C",'Matriz de Riesgos'!$U$50),"")</f>
        <v/>
      </c>
      <c r="S32" s="54" t="str">
        <f>IF(AND('Matriz de Riesgos'!$AF$51="Media",'Matriz de Riesgos'!$AH$51="Menor"),CONCATENATE("R7C",'Matriz de Riesgos'!$U$51),"")</f>
        <v/>
      </c>
      <c r="T32" s="54" t="str">
        <f>IF(AND('Matriz de Riesgos'!$AF$52="Media",'Matriz de Riesgos'!$AH$52="Menor"),CONCATENATE("R7C",'Matriz de Riesgos'!$U$52),"")</f>
        <v/>
      </c>
      <c r="U32" s="55" t="str">
        <f>IF(AND('Matriz de Riesgos'!$AF$53="Media",'Matriz de Riesgos'!$AH$53="Menor"),CONCATENATE("R7C",'Matriz de Riesgos'!$U$53),"")</f>
        <v/>
      </c>
      <c r="V32" s="53" t="str">
        <f>IF(AND('Matriz de Riesgos'!$AF$48="Media",'Matriz de Riesgos'!$AH$48="Moderado"),CONCATENATE("R7C",'Matriz de Riesgos'!$U$48),"")</f>
        <v/>
      </c>
      <c r="W32" s="54" t="str">
        <f>IF(AND('Matriz de Riesgos'!$AF$49="Media",'Matriz de Riesgos'!$AH$49="Moderado"),CONCATENATE("R7C",'Matriz de Riesgos'!$U$49),"")</f>
        <v/>
      </c>
      <c r="X32" s="54" t="str">
        <f>IF(AND('Matriz de Riesgos'!$AF$50="Media",'Matriz de Riesgos'!$AH$50="Moderado"),CONCATENATE("R7C",'Matriz de Riesgos'!$U$50),"")</f>
        <v/>
      </c>
      <c r="Y32" s="54" t="str">
        <f>IF(AND('Matriz de Riesgos'!$AF$51="Media",'Matriz de Riesgos'!$AH$51="Moderado"),CONCATENATE("R7C",'Matriz de Riesgos'!$U$51),"")</f>
        <v/>
      </c>
      <c r="Z32" s="54" t="str">
        <f>IF(AND('Matriz de Riesgos'!$AF$52="Media",'Matriz de Riesgos'!$AH$52="Moderado"),CONCATENATE("R7C",'Matriz de Riesgos'!$U$52),"")</f>
        <v/>
      </c>
      <c r="AA32" s="55" t="str">
        <f>IF(AND('Matriz de Riesgos'!$AF$53="Media",'Matriz de Riesgos'!$AH$53="Moderado"),CONCATENATE("R7C",'Matriz de Riesgos'!$U$53),"")</f>
        <v/>
      </c>
      <c r="AB32" s="38" t="str">
        <f>IF(AND('Matriz de Riesgos'!$AF$48="Media",'Matriz de Riesgos'!$AH$48="Mayor"),CONCATENATE("R7C",'Matriz de Riesgos'!$U$48),"")</f>
        <v/>
      </c>
      <c r="AC32" s="39" t="str">
        <f>IF(AND('Matriz de Riesgos'!$AF$49="Media",'Matriz de Riesgos'!$AH$49="Mayor"),CONCATENATE("R7C",'Matriz de Riesgos'!$U$49),"")</f>
        <v/>
      </c>
      <c r="AD32" s="39" t="str">
        <f>IF(AND('Matriz de Riesgos'!$AF$50="Media",'Matriz de Riesgos'!$AH$50="Mayor"),CONCATENATE("R7C",'Matriz de Riesgos'!$U$50),"")</f>
        <v/>
      </c>
      <c r="AE32" s="39" t="str">
        <f>IF(AND('Matriz de Riesgos'!$AF$51="Media",'Matriz de Riesgos'!$AH$51="Mayor"),CONCATENATE("R7C",'Matriz de Riesgos'!$U$51),"")</f>
        <v/>
      </c>
      <c r="AF32" s="39" t="str">
        <f>IF(AND('Matriz de Riesgos'!$AF$52="Media",'Matriz de Riesgos'!$AH$52="Mayor"),CONCATENATE("R7C",'Matriz de Riesgos'!$U$52),"")</f>
        <v/>
      </c>
      <c r="AG32" s="40" t="str">
        <f>IF(AND('Matriz de Riesgos'!$AF$53="Media",'Matriz de Riesgos'!$AH$53="Mayor"),CONCATENATE("R7C",'Matriz de Riesgos'!$U$53),"")</f>
        <v/>
      </c>
      <c r="AH32" s="41" t="str">
        <f>IF(AND('Matriz de Riesgos'!$AF$48="Media",'Matriz de Riesgos'!$AH$48="Catastrófico"),CONCATENATE("R7C",'Matriz de Riesgos'!$U$48),"")</f>
        <v/>
      </c>
      <c r="AI32" s="42" t="str">
        <f>IF(AND('Matriz de Riesgos'!$AF$49="Media",'Matriz de Riesgos'!$AH$49="Catastrófico"),CONCATENATE("R7C",'Matriz de Riesgos'!$U$49),"")</f>
        <v/>
      </c>
      <c r="AJ32" s="42" t="str">
        <f>IF(AND('Matriz de Riesgos'!$AF$50="Media",'Matriz de Riesgos'!$AH$50="Catastrófico"),CONCATENATE("R7C",'Matriz de Riesgos'!$U$50),"")</f>
        <v/>
      </c>
      <c r="AK32" s="42" t="str">
        <f>IF(AND('Matriz de Riesgos'!$AF$51="Media",'Matriz de Riesgos'!$AH$51="Catastrófico"),CONCATENATE("R7C",'Matriz de Riesgos'!$U$51),"")</f>
        <v/>
      </c>
      <c r="AL32" s="42" t="str">
        <f>IF(AND('Matriz de Riesgos'!$AF$52="Media",'Matriz de Riesgos'!$AH$52="Catastrófico"),CONCATENATE("R7C",'Matriz de Riesgos'!$U$52),"")</f>
        <v/>
      </c>
      <c r="AM32" s="43" t="str">
        <f>IF(AND('Matriz de Riesgos'!$AF$53="Media",'Matriz de Riesgos'!$AH$53="Catastrófico"),CONCATENATE("R7C",'Matriz de Riesgos'!$U$53),"")</f>
        <v/>
      </c>
      <c r="AN32" s="69"/>
      <c r="AO32" s="604"/>
      <c r="AP32" s="605"/>
      <c r="AQ32" s="605"/>
      <c r="AR32" s="605"/>
      <c r="AS32" s="605"/>
      <c r="AT32" s="606"/>
      <c r="AU32" s="69"/>
      <c r="AV32" s="69"/>
      <c r="AW32" s="69"/>
      <c r="AX32" s="69"/>
      <c r="AY32" s="69"/>
      <c r="AZ32" s="69"/>
      <c r="BA32" s="69"/>
      <c r="BB32" s="69"/>
      <c r="BC32" s="69"/>
      <c r="BD32" s="69"/>
      <c r="BE32" s="69"/>
      <c r="BF32" s="69"/>
      <c r="BG32" s="69"/>
      <c r="BH32" s="69"/>
      <c r="BI32" s="69"/>
      <c r="BJ32" s="69"/>
      <c r="BK32" s="69"/>
      <c r="BL32" s="69"/>
      <c r="BM32" s="69"/>
      <c r="BN32" s="69"/>
      <c r="BO32" s="69"/>
      <c r="BP32" s="69"/>
      <c r="BQ32" s="69"/>
      <c r="BR32" s="69"/>
      <c r="BS32" s="69"/>
      <c r="BT32" s="69"/>
      <c r="BU32" s="69"/>
      <c r="BV32" s="69"/>
      <c r="BW32" s="69"/>
      <c r="BX32" s="69"/>
    </row>
    <row r="33" spans="1:80" ht="15" customHeight="1">
      <c r="A33" s="69"/>
      <c r="B33" s="476"/>
      <c r="C33" s="476"/>
      <c r="D33" s="477"/>
      <c r="E33" s="575"/>
      <c r="F33" s="574"/>
      <c r="G33" s="574"/>
      <c r="H33" s="574"/>
      <c r="I33" s="590"/>
      <c r="J33" s="53" t="str">
        <f>IF(AND('Matriz de Riesgos'!$AF$54="Media",'Matriz de Riesgos'!$AH$54="Leve"),CONCATENATE("R8C",'Matriz de Riesgos'!$U$54),"")</f>
        <v/>
      </c>
      <c r="K33" s="54" t="str">
        <f>IF(AND('Matriz de Riesgos'!$AF$55="Media",'Matriz de Riesgos'!$AH$55="Leve"),CONCATENATE("R8C",'Matriz de Riesgos'!$U$55),"")</f>
        <v/>
      </c>
      <c r="L33" s="54" t="str">
        <f>IF(AND('Matriz de Riesgos'!$AF$56="Media",'Matriz de Riesgos'!$AH$56="Leve"),CONCATENATE("R8C",'Matriz de Riesgos'!$U$56),"")</f>
        <v/>
      </c>
      <c r="M33" s="54" t="str">
        <f>IF(AND('Matriz de Riesgos'!$AF$57="Media",'Matriz de Riesgos'!$AH$57="Leve"),CONCATENATE("R8C",'Matriz de Riesgos'!$U$57),"")</f>
        <v/>
      </c>
      <c r="N33" s="54" t="str">
        <f>IF(AND('Matriz de Riesgos'!$AF$58="Media",'Matriz de Riesgos'!$AH$58="Leve"),CONCATENATE("R8C",'Matriz de Riesgos'!$U$58),"")</f>
        <v/>
      </c>
      <c r="O33" s="55" t="str">
        <f>IF(AND('Matriz de Riesgos'!$AF$59="Media",'Matriz de Riesgos'!$AH$59="Leve"),CONCATENATE("R8C",'Matriz de Riesgos'!$U$59),"")</f>
        <v/>
      </c>
      <c r="P33" s="53" t="str">
        <f>IF(AND('Matriz de Riesgos'!$AF$54="Media",'Matriz de Riesgos'!$AH$54="Menor"),CONCATENATE("R8C",'Matriz de Riesgos'!$U$54),"")</f>
        <v/>
      </c>
      <c r="Q33" s="54" t="str">
        <f>IF(AND('Matriz de Riesgos'!$AF$55="Media",'Matriz de Riesgos'!$AH$55="Menor"),CONCATENATE("R8C",'Matriz de Riesgos'!$U$55),"")</f>
        <v/>
      </c>
      <c r="R33" s="54" t="str">
        <f>IF(AND('Matriz de Riesgos'!$AF$56="Media",'Matriz de Riesgos'!$AH$56="Menor"),CONCATENATE("R8C",'Matriz de Riesgos'!$U$56),"")</f>
        <v/>
      </c>
      <c r="S33" s="54" t="str">
        <f>IF(AND('Matriz de Riesgos'!$AF$57="Media",'Matriz de Riesgos'!$AH$57="Menor"),CONCATENATE("R8C",'Matriz de Riesgos'!$U$57),"")</f>
        <v/>
      </c>
      <c r="T33" s="54" t="str">
        <f>IF(AND('Matriz de Riesgos'!$AF$58="Media",'Matriz de Riesgos'!$AH$58="Menor"),CONCATENATE("R8C",'Matriz de Riesgos'!$U$58),"")</f>
        <v/>
      </c>
      <c r="U33" s="55" t="str">
        <f>IF(AND('Matriz de Riesgos'!$AF$59="Media",'Matriz de Riesgos'!$AH$59="Menor"),CONCATENATE("R8C",'Matriz de Riesgos'!$U$59),"")</f>
        <v/>
      </c>
      <c r="V33" s="53" t="str">
        <f>IF(AND('Matriz de Riesgos'!$AF$54="Media",'Matriz de Riesgos'!$AH$54="Moderado"),CONCATENATE("R8C",'Matriz de Riesgos'!$U$54),"")</f>
        <v/>
      </c>
      <c r="W33" s="54" t="str">
        <f>IF(AND('Matriz de Riesgos'!$AF$55="Media",'Matriz de Riesgos'!$AH$55="Moderado"),CONCATENATE("R8C",'Matriz de Riesgos'!$U$55),"")</f>
        <v/>
      </c>
      <c r="X33" s="54" t="str">
        <f>IF(AND('Matriz de Riesgos'!$AF$56="Media",'Matriz de Riesgos'!$AH$56="Moderado"),CONCATENATE("R8C",'Matriz de Riesgos'!$U$56),"")</f>
        <v/>
      </c>
      <c r="Y33" s="54" t="str">
        <f>IF(AND('Matriz de Riesgos'!$AF$57="Media",'Matriz de Riesgos'!$AH$57="Moderado"),CONCATENATE("R8C",'Matriz de Riesgos'!$U$57),"")</f>
        <v/>
      </c>
      <c r="Z33" s="54" t="str">
        <f>IF(AND('Matriz de Riesgos'!$AF$58="Media",'Matriz de Riesgos'!$AH$58="Moderado"),CONCATENATE("R8C",'Matriz de Riesgos'!$U$58),"")</f>
        <v/>
      </c>
      <c r="AA33" s="55" t="str">
        <f>IF(AND('Matriz de Riesgos'!$AF$59="Media",'Matriz de Riesgos'!$AH$59="Moderado"),CONCATENATE("R8C",'Matriz de Riesgos'!$U$59),"")</f>
        <v/>
      </c>
      <c r="AB33" s="38" t="str">
        <f>IF(AND('Matriz de Riesgos'!$AF$54="Media",'Matriz de Riesgos'!$AH$54="Mayor"),CONCATENATE("R8C",'Matriz de Riesgos'!$U$54),"")</f>
        <v/>
      </c>
      <c r="AC33" s="39" t="str">
        <f>IF(AND('Matriz de Riesgos'!$AF$55="Media",'Matriz de Riesgos'!$AH$55="Mayor"),CONCATENATE("R8C",'Matriz de Riesgos'!$U$55),"")</f>
        <v/>
      </c>
      <c r="AD33" s="39" t="str">
        <f>IF(AND('Matriz de Riesgos'!$AF$56="Media",'Matriz de Riesgos'!$AH$56="Mayor"),CONCATENATE("R8C",'Matriz de Riesgos'!$U$56),"")</f>
        <v/>
      </c>
      <c r="AE33" s="39" t="str">
        <f>IF(AND('Matriz de Riesgos'!$AF$57="Media",'Matriz de Riesgos'!$AH$57="Mayor"),CONCATENATE("R8C",'Matriz de Riesgos'!$U$57),"")</f>
        <v/>
      </c>
      <c r="AF33" s="39" t="str">
        <f>IF(AND('Matriz de Riesgos'!$AF$58="Media",'Matriz de Riesgos'!$AH$58="Mayor"),CONCATENATE("R8C",'Matriz de Riesgos'!$U$58),"")</f>
        <v/>
      </c>
      <c r="AG33" s="40" t="str">
        <f>IF(AND('Matriz de Riesgos'!$AF$59="Media",'Matriz de Riesgos'!$AH$59="Mayor"),CONCATENATE("R8C",'Matriz de Riesgos'!$U$59),"")</f>
        <v/>
      </c>
      <c r="AH33" s="41" t="str">
        <f>IF(AND('Matriz de Riesgos'!$AF$54="Media",'Matriz de Riesgos'!$AH$54="Catastrófico"),CONCATENATE("R8C",'Matriz de Riesgos'!$U$54),"")</f>
        <v/>
      </c>
      <c r="AI33" s="42" t="str">
        <f>IF(AND('Matriz de Riesgos'!$AF$55="Media",'Matriz de Riesgos'!$AH$55="Catastrófico"),CONCATENATE("R8C",'Matriz de Riesgos'!$U$55),"")</f>
        <v/>
      </c>
      <c r="AJ33" s="42" t="str">
        <f>IF(AND('Matriz de Riesgos'!$AF$56="Media",'Matriz de Riesgos'!$AH$56="Catastrófico"),CONCATENATE("R8C",'Matriz de Riesgos'!$U$56),"")</f>
        <v/>
      </c>
      <c r="AK33" s="42" t="str">
        <f>IF(AND('Matriz de Riesgos'!$AF$57="Media",'Matriz de Riesgos'!$AH$57="Catastrófico"),CONCATENATE("R8C",'Matriz de Riesgos'!$U$57),"")</f>
        <v/>
      </c>
      <c r="AL33" s="42" t="str">
        <f>IF(AND('Matriz de Riesgos'!$AF$58="Media",'Matriz de Riesgos'!$AH$58="Catastrófico"),CONCATENATE("R8C",'Matriz de Riesgos'!$U$58),"")</f>
        <v/>
      </c>
      <c r="AM33" s="43" t="str">
        <f>IF(AND('Matriz de Riesgos'!$AF$59="Media",'Matriz de Riesgos'!$AH$59="Catastrófico"),CONCATENATE("R8C",'Matriz de Riesgos'!$U$59),"")</f>
        <v/>
      </c>
      <c r="AN33" s="69"/>
      <c r="AO33" s="604"/>
      <c r="AP33" s="605"/>
      <c r="AQ33" s="605"/>
      <c r="AR33" s="605"/>
      <c r="AS33" s="605"/>
      <c r="AT33" s="606"/>
      <c r="AU33" s="69"/>
      <c r="AV33" s="69"/>
      <c r="AW33" s="69"/>
      <c r="AX33" s="69"/>
      <c r="AY33" s="69"/>
      <c r="AZ33" s="69"/>
      <c r="BA33" s="69"/>
      <c r="BB33" s="69"/>
      <c r="BC33" s="69"/>
      <c r="BD33" s="69"/>
      <c r="BE33" s="69"/>
      <c r="BF33" s="69"/>
      <c r="BG33" s="69"/>
      <c r="BH33" s="69"/>
      <c r="BI33" s="69"/>
      <c r="BJ33" s="69"/>
      <c r="BK33" s="69"/>
      <c r="BL33" s="69"/>
      <c r="BM33" s="69"/>
      <c r="BN33" s="69"/>
      <c r="BO33" s="69"/>
      <c r="BP33" s="69"/>
      <c r="BQ33" s="69"/>
      <c r="BR33" s="69"/>
      <c r="BS33" s="69"/>
      <c r="BT33" s="69"/>
      <c r="BU33" s="69"/>
      <c r="BV33" s="69"/>
      <c r="BW33" s="69"/>
      <c r="BX33" s="69"/>
    </row>
    <row r="34" spans="1:80" ht="15" customHeight="1">
      <c r="A34" s="69"/>
      <c r="B34" s="476"/>
      <c r="C34" s="476"/>
      <c r="D34" s="477"/>
      <c r="E34" s="575"/>
      <c r="F34" s="574"/>
      <c r="G34" s="574"/>
      <c r="H34" s="574"/>
      <c r="I34" s="590"/>
      <c r="J34" s="53" t="e">
        <f>IF(AND('Matriz de Riesgos'!#REF!="Media",'Matriz de Riesgos'!#REF!="Leve"),CONCATENATE("R9C",'Matriz de Riesgos'!#REF!),"")</f>
        <v>#REF!</v>
      </c>
      <c r="K34" s="54" t="e">
        <f>IF(AND('Matriz de Riesgos'!#REF!="Media",'Matriz de Riesgos'!#REF!="Leve"),CONCATENATE("R9C",'Matriz de Riesgos'!#REF!),"")</f>
        <v>#REF!</v>
      </c>
      <c r="L34" s="54" t="e">
        <f>IF(AND('Matriz de Riesgos'!#REF!="Media",'Matriz de Riesgos'!#REF!="Leve"),CONCATENATE("R9C",'Matriz de Riesgos'!#REF!),"")</f>
        <v>#REF!</v>
      </c>
      <c r="M34" s="54" t="e">
        <f>IF(AND('Matriz de Riesgos'!#REF!="Media",'Matriz de Riesgos'!#REF!="Leve"),CONCATENATE("R9C",'Matriz de Riesgos'!#REF!),"")</f>
        <v>#REF!</v>
      </c>
      <c r="N34" s="54" t="e">
        <f>IF(AND('Matriz de Riesgos'!#REF!="Media",'Matriz de Riesgos'!#REF!="Leve"),CONCATENATE("R9C",'Matriz de Riesgos'!#REF!),"")</f>
        <v>#REF!</v>
      </c>
      <c r="O34" s="55" t="e">
        <f>IF(AND('Matriz de Riesgos'!#REF!="Media",'Matriz de Riesgos'!#REF!="Leve"),CONCATENATE("R9C",'Matriz de Riesgos'!#REF!),"")</f>
        <v>#REF!</v>
      </c>
      <c r="P34" s="53" t="e">
        <f>IF(AND('Matriz de Riesgos'!#REF!="Media",'Matriz de Riesgos'!#REF!="Menor"),CONCATENATE("R9C",'Matriz de Riesgos'!#REF!),"")</f>
        <v>#REF!</v>
      </c>
      <c r="Q34" s="54" t="e">
        <f>IF(AND('Matriz de Riesgos'!#REF!="Media",'Matriz de Riesgos'!#REF!="Menor"),CONCATENATE("R9C",'Matriz de Riesgos'!#REF!),"")</f>
        <v>#REF!</v>
      </c>
      <c r="R34" s="54" t="e">
        <f>IF(AND('Matriz de Riesgos'!#REF!="Media",'Matriz de Riesgos'!#REF!="Menor"),CONCATENATE("R9C",'Matriz de Riesgos'!#REF!),"")</f>
        <v>#REF!</v>
      </c>
      <c r="S34" s="54" t="e">
        <f>IF(AND('Matriz de Riesgos'!#REF!="Media",'Matriz de Riesgos'!#REF!="Menor"),CONCATENATE("R9C",'Matriz de Riesgos'!#REF!),"")</f>
        <v>#REF!</v>
      </c>
      <c r="T34" s="54" t="e">
        <f>IF(AND('Matriz de Riesgos'!#REF!="Media",'Matriz de Riesgos'!#REF!="Menor"),CONCATENATE("R9C",'Matriz de Riesgos'!#REF!),"")</f>
        <v>#REF!</v>
      </c>
      <c r="U34" s="55" t="e">
        <f>IF(AND('Matriz de Riesgos'!#REF!="Media",'Matriz de Riesgos'!#REF!="Menor"),CONCATENATE("R9C",'Matriz de Riesgos'!#REF!),"")</f>
        <v>#REF!</v>
      </c>
      <c r="V34" s="53" t="e">
        <f>IF(AND('Matriz de Riesgos'!#REF!="Media",'Matriz de Riesgos'!#REF!="Moderado"),CONCATENATE("R9C",'Matriz de Riesgos'!#REF!),"")</f>
        <v>#REF!</v>
      </c>
      <c r="W34" s="54" t="e">
        <f>IF(AND('Matriz de Riesgos'!#REF!="Media",'Matriz de Riesgos'!#REF!="Moderado"),CONCATENATE("R9C",'Matriz de Riesgos'!#REF!),"")</f>
        <v>#REF!</v>
      </c>
      <c r="X34" s="54" t="e">
        <f>IF(AND('Matriz de Riesgos'!#REF!="Media",'Matriz de Riesgos'!#REF!="Moderado"),CONCATENATE("R9C",'Matriz de Riesgos'!#REF!),"")</f>
        <v>#REF!</v>
      </c>
      <c r="Y34" s="54" t="e">
        <f>IF(AND('Matriz de Riesgos'!#REF!="Media",'Matriz de Riesgos'!#REF!="Moderado"),CONCATENATE("R9C",'Matriz de Riesgos'!#REF!),"")</f>
        <v>#REF!</v>
      </c>
      <c r="Z34" s="54" t="e">
        <f>IF(AND('Matriz de Riesgos'!#REF!="Media",'Matriz de Riesgos'!#REF!="Moderado"),CONCATENATE("R9C",'Matriz de Riesgos'!#REF!),"")</f>
        <v>#REF!</v>
      </c>
      <c r="AA34" s="55" t="e">
        <f>IF(AND('Matriz de Riesgos'!#REF!="Media",'Matriz de Riesgos'!#REF!="Moderado"),CONCATENATE("R9C",'Matriz de Riesgos'!#REF!),"")</f>
        <v>#REF!</v>
      </c>
      <c r="AB34" s="38" t="e">
        <f>IF(AND('Matriz de Riesgos'!#REF!="Media",'Matriz de Riesgos'!#REF!="Mayor"),CONCATENATE("R9C",'Matriz de Riesgos'!#REF!),"")</f>
        <v>#REF!</v>
      </c>
      <c r="AC34" s="39" t="e">
        <f>IF(AND('Matriz de Riesgos'!#REF!="Media",'Matriz de Riesgos'!#REF!="Mayor"),CONCATENATE("R9C",'Matriz de Riesgos'!#REF!),"")</f>
        <v>#REF!</v>
      </c>
      <c r="AD34" s="39" t="e">
        <f>IF(AND('Matriz de Riesgos'!#REF!="Media",'Matriz de Riesgos'!#REF!="Mayor"),CONCATENATE("R9C",'Matriz de Riesgos'!#REF!),"")</f>
        <v>#REF!</v>
      </c>
      <c r="AE34" s="39" t="e">
        <f>IF(AND('Matriz de Riesgos'!#REF!="Media",'Matriz de Riesgos'!#REF!="Mayor"),CONCATENATE("R9C",'Matriz de Riesgos'!#REF!),"")</f>
        <v>#REF!</v>
      </c>
      <c r="AF34" s="39" t="e">
        <f>IF(AND('Matriz de Riesgos'!#REF!="Media",'Matriz de Riesgos'!#REF!="Mayor"),CONCATENATE("R9C",'Matriz de Riesgos'!#REF!),"")</f>
        <v>#REF!</v>
      </c>
      <c r="AG34" s="40" t="e">
        <f>IF(AND('Matriz de Riesgos'!#REF!="Media",'Matriz de Riesgos'!#REF!="Mayor"),CONCATENATE("R9C",'Matriz de Riesgos'!#REF!),"")</f>
        <v>#REF!</v>
      </c>
      <c r="AH34" s="41" t="e">
        <f>IF(AND('Matriz de Riesgos'!#REF!="Media",'Matriz de Riesgos'!#REF!="Catastrófico"),CONCATENATE("R9C",'Matriz de Riesgos'!#REF!),"")</f>
        <v>#REF!</v>
      </c>
      <c r="AI34" s="42" t="e">
        <f>IF(AND('Matriz de Riesgos'!#REF!="Media",'Matriz de Riesgos'!#REF!="Catastrófico"),CONCATENATE("R9C",'Matriz de Riesgos'!#REF!),"")</f>
        <v>#REF!</v>
      </c>
      <c r="AJ34" s="42" t="e">
        <f>IF(AND('Matriz de Riesgos'!#REF!="Media",'Matriz de Riesgos'!#REF!="Catastrófico"),CONCATENATE("R9C",'Matriz de Riesgos'!#REF!),"")</f>
        <v>#REF!</v>
      </c>
      <c r="AK34" s="42" t="e">
        <f>IF(AND('Matriz de Riesgos'!#REF!="Media",'Matriz de Riesgos'!#REF!="Catastrófico"),CONCATENATE("R9C",'Matriz de Riesgos'!#REF!),"")</f>
        <v>#REF!</v>
      </c>
      <c r="AL34" s="42" t="e">
        <f>IF(AND('Matriz de Riesgos'!#REF!="Media",'Matriz de Riesgos'!#REF!="Catastrófico"),CONCATENATE("R9C",'Matriz de Riesgos'!#REF!),"")</f>
        <v>#REF!</v>
      </c>
      <c r="AM34" s="43" t="e">
        <f>IF(AND('Matriz de Riesgos'!#REF!="Media",'Matriz de Riesgos'!#REF!="Catastrófico"),CONCATENATE("R9C",'Matriz de Riesgos'!#REF!),"")</f>
        <v>#REF!</v>
      </c>
      <c r="AN34" s="69"/>
      <c r="AO34" s="604"/>
      <c r="AP34" s="605"/>
      <c r="AQ34" s="605"/>
      <c r="AR34" s="605"/>
      <c r="AS34" s="605"/>
      <c r="AT34" s="606"/>
      <c r="AU34" s="69"/>
      <c r="AV34" s="69"/>
      <c r="AW34" s="69"/>
      <c r="AX34" s="69"/>
      <c r="AY34" s="69"/>
      <c r="AZ34" s="69"/>
      <c r="BA34" s="69"/>
      <c r="BB34" s="69"/>
      <c r="BC34" s="69"/>
      <c r="BD34" s="69"/>
      <c r="BE34" s="69"/>
      <c r="BF34" s="69"/>
      <c r="BG34" s="69"/>
      <c r="BH34" s="69"/>
      <c r="BI34" s="69"/>
      <c r="BJ34" s="69"/>
      <c r="BK34" s="69"/>
      <c r="BL34" s="69"/>
      <c r="BM34" s="69"/>
      <c r="BN34" s="69"/>
      <c r="BO34" s="69"/>
      <c r="BP34" s="69"/>
      <c r="BQ34" s="69"/>
      <c r="BR34" s="69"/>
      <c r="BS34" s="69"/>
      <c r="BT34" s="69"/>
      <c r="BU34" s="69"/>
      <c r="BV34" s="69"/>
      <c r="BW34" s="69"/>
      <c r="BX34" s="69"/>
    </row>
    <row r="35" spans="1:80" ht="15.75" customHeight="1" thickBot="1">
      <c r="A35" s="69"/>
      <c r="B35" s="476"/>
      <c r="C35" s="476"/>
      <c r="D35" s="477"/>
      <c r="E35" s="576"/>
      <c r="F35" s="577"/>
      <c r="G35" s="577"/>
      <c r="H35" s="577"/>
      <c r="I35" s="591"/>
      <c r="J35" s="53" t="e">
        <f>IF(AND('Matriz de Riesgos'!#REF!="Media",'Matriz de Riesgos'!#REF!="Leve"),CONCATENATE("R10C",'Matriz de Riesgos'!#REF!),"")</f>
        <v>#REF!</v>
      </c>
      <c r="K35" s="54" t="e">
        <f>IF(AND('Matriz de Riesgos'!#REF!="Media",'Matriz de Riesgos'!#REF!="Leve"),CONCATENATE("R10C",'Matriz de Riesgos'!#REF!),"")</f>
        <v>#REF!</v>
      </c>
      <c r="L35" s="54" t="e">
        <f>IF(AND('Matriz de Riesgos'!#REF!="Media",'Matriz de Riesgos'!#REF!="Leve"),CONCATENATE("R10C",'Matriz de Riesgos'!#REF!),"")</f>
        <v>#REF!</v>
      </c>
      <c r="M35" s="54" t="e">
        <f>IF(AND('Matriz de Riesgos'!#REF!="Media",'Matriz de Riesgos'!#REF!="Leve"),CONCATENATE("R10C",'Matriz de Riesgos'!#REF!),"")</f>
        <v>#REF!</v>
      </c>
      <c r="N35" s="54" t="e">
        <f>IF(AND('Matriz de Riesgos'!#REF!="Media",'Matriz de Riesgos'!#REF!="Leve"),CONCATENATE("R10C",'Matriz de Riesgos'!#REF!),"")</f>
        <v>#REF!</v>
      </c>
      <c r="O35" s="55" t="e">
        <f>IF(AND('Matriz de Riesgos'!#REF!="Media",'Matriz de Riesgos'!#REF!="Leve"),CONCATENATE("R10C",'Matriz de Riesgos'!#REF!),"")</f>
        <v>#REF!</v>
      </c>
      <c r="P35" s="53" t="e">
        <f>IF(AND('Matriz de Riesgos'!#REF!="Media",'Matriz de Riesgos'!#REF!="Menor"),CONCATENATE("R10C",'Matriz de Riesgos'!#REF!),"")</f>
        <v>#REF!</v>
      </c>
      <c r="Q35" s="54" t="e">
        <f>IF(AND('Matriz de Riesgos'!#REF!="Media",'Matriz de Riesgos'!#REF!="Menor"),CONCATENATE("R10C",'Matriz de Riesgos'!#REF!),"")</f>
        <v>#REF!</v>
      </c>
      <c r="R35" s="54" t="e">
        <f>IF(AND('Matriz de Riesgos'!#REF!="Media",'Matriz de Riesgos'!#REF!="Menor"),CONCATENATE("R10C",'Matriz de Riesgos'!#REF!),"")</f>
        <v>#REF!</v>
      </c>
      <c r="S35" s="54" t="e">
        <f>IF(AND('Matriz de Riesgos'!#REF!="Media",'Matriz de Riesgos'!#REF!="Menor"),CONCATENATE("R10C",'Matriz de Riesgos'!#REF!),"")</f>
        <v>#REF!</v>
      </c>
      <c r="T35" s="54" t="e">
        <f>IF(AND('Matriz de Riesgos'!#REF!="Media",'Matriz de Riesgos'!#REF!="Menor"),CONCATENATE("R10C",'Matriz de Riesgos'!#REF!),"")</f>
        <v>#REF!</v>
      </c>
      <c r="U35" s="55" t="e">
        <f>IF(AND('Matriz de Riesgos'!#REF!="Media",'Matriz de Riesgos'!#REF!="Menor"),CONCATENATE("R10C",'Matriz de Riesgos'!#REF!),"")</f>
        <v>#REF!</v>
      </c>
      <c r="V35" s="53" t="e">
        <f>IF(AND('Matriz de Riesgos'!#REF!="Media",'Matriz de Riesgos'!#REF!="Moderado"),CONCATENATE("R10C",'Matriz de Riesgos'!#REF!),"")</f>
        <v>#REF!</v>
      </c>
      <c r="W35" s="54" t="e">
        <f>IF(AND('Matriz de Riesgos'!#REF!="Media",'Matriz de Riesgos'!#REF!="Moderado"),CONCATENATE("R10C",'Matriz de Riesgos'!#REF!),"")</f>
        <v>#REF!</v>
      </c>
      <c r="X35" s="54" t="e">
        <f>IF(AND('Matriz de Riesgos'!#REF!="Media",'Matriz de Riesgos'!#REF!="Moderado"),CONCATENATE("R10C",'Matriz de Riesgos'!#REF!),"")</f>
        <v>#REF!</v>
      </c>
      <c r="Y35" s="54" t="e">
        <f>IF(AND('Matriz de Riesgos'!#REF!="Media",'Matriz de Riesgos'!#REF!="Moderado"),CONCATENATE("R10C",'Matriz de Riesgos'!#REF!),"")</f>
        <v>#REF!</v>
      </c>
      <c r="Z35" s="54" t="e">
        <f>IF(AND('Matriz de Riesgos'!#REF!="Media",'Matriz de Riesgos'!#REF!="Moderado"),CONCATENATE("R10C",'Matriz de Riesgos'!#REF!),"")</f>
        <v>#REF!</v>
      </c>
      <c r="AA35" s="55" t="e">
        <f>IF(AND('Matriz de Riesgos'!#REF!="Media",'Matriz de Riesgos'!#REF!="Moderado"),CONCATENATE("R10C",'Matriz de Riesgos'!#REF!),"")</f>
        <v>#REF!</v>
      </c>
      <c r="AB35" s="44" t="e">
        <f>IF(AND('Matriz de Riesgos'!#REF!="Media",'Matriz de Riesgos'!#REF!="Mayor"),CONCATENATE("R10C",'Matriz de Riesgos'!#REF!),"")</f>
        <v>#REF!</v>
      </c>
      <c r="AC35" s="45" t="e">
        <f>IF(AND('Matriz de Riesgos'!#REF!="Media",'Matriz de Riesgos'!#REF!="Mayor"),CONCATENATE("R10C",'Matriz de Riesgos'!#REF!),"")</f>
        <v>#REF!</v>
      </c>
      <c r="AD35" s="45" t="e">
        <f>IF(AND('Matriz de Riesgos'!#REF!="Media",'Matriz de Riesgos'!#REF!="Mayor"),CONCATENATE("R10C",'Matriz de Riesgos'!#REF!),"")</f>
        <v>#REF!</v>
      </c>
      <c r="AE35" s="45" t="e">
        <f>IF(AND('Matriz de Riesgos'!#REF!="Media",'Matriz de Riesgos'!#REF!="Mayor"),CONCATENATE("R10C",'Matriz de Riesgos'!#REF!),"")</f>
        <v>#REF!</v>
      </c>
      <c r="AF35" s="45" t="e">
        <f>IF(AND('Matriz de Riesgos'!#REF!="Media",'Matriz de Riesgos'!#REF!="Mayor"),CONCATENATE("R10C",'Matriz de Riesgos'!#REF!),"")</f>
        <v>#REF!</v>
      </c>
      <c r="AG35" s="46" t="e">
        <f>IF(AND('Matriz de Riesgos'!#REF!="Media",'Matriz de Riesgos'!#REF!="Mayor"),CONCATENATE("R10C",'Matriz de Riesgos'!#REF!),"")</f>
        <v>#REF!</v>
      </c>
      <c r="AH35" s="47" t="e">
        <f>IF(AND('Matriz de Riesgos'!#REF!="Media",'Matriz de Riesgos'!#REF!="Catastrófico"),CONCATENATE("R10C",'Matriz de Riesgos'!#REF!),"")</f>
        <v>#REF!</v>
      </c>
      <c r="AI35" s="48" t="e">
        <f>IF(AND('Matriz de Riesgos'!#REF!="Media",'Matriz de Riesgos'!#REF!="Catastrófico"),CONCATENATE("R10C",'Matriz de Riesgos'!#REF!),"")</f>
        <v>#REF!</v>
      </c>
      <c r="AJ35" s="48" t="e">
        <f>IF(AND('Matriz de Riesgos'!#REF!="Media",'Matriz de Riesgos'!#REF!="Catastrófico"),CONCATENATE("R10C",'Matriz de Riesgos'!#REF!),"")</f>
        <v>#REF!</v>
      </c>
      <c r="AK35" s="48" t="e">
        <f>IF(AND('Matriz de Riesgos'!#REF!="Media",'Matriz de Riesgos'!#REF!="Catastrófico"),CONCATENATE("R10C",'Matriz de Riesgos'!#REF!),"")</f>
        <v>#REF!</v>
      </c>
      <c r="AL35" s="48" t="e">
        <f>IF(AND('Matriz de Riesgos'!#REF!="Media",'Matriz de Riesgos'!#REF!="Catastrófico"),CONCATENATE("R10C",'Matriz de Riesgos'!#REF!),"")</f>
        <v>#REF!</v>
      </c>
      <c r="AM35" s="49" t="e">
        <f>IF(AND('Matriz de Riesgos'!#REF!="Media",'Matriz de Riesgos'!#REF!="Catastrófico"),CONCATENATE("R10C",'Matriz de Riesgos'!#REF!),"")</f>
        <v>#REF!</v>
      </c>
      <c r="AN35" s="69"/>
      <c r="AO35" s="607"/>
      <c r="AP35" s="608"/>
      <c r="AQ35" s="608"/>
      <c r="AR35" s="608"/>
      <c r="AS35" s="608"/>
      <c r="AT35" s="609"/>
      <c r="AU35" s="69"/>
      <c r="AV35" s="69"/>
      <c r="AW35" s="69"/>
      <c r="AX35" s="69"/>
      <c r="AY35" s="69"/>
      <c r="AZ35" s="69"/>
      <c r="BA35" s="69"/>
      <c r="BB35" s="69"/>
      <c r="BC35" s="69"/>
      <c r="BD35" s="69"/>
      <c r="BE35" s="69"/>
      <c r="BF35" s="69"/>
      <c r="BG35" s="69"/>
      <c r="BH35" s="69"/>
      <c r="BI35" s="69"/>
      <c r="BJ35" s="69"/>
      <c r="BK35" s="69"/>
      <c r="BL35" s="69"/>
      <c r="BM35" s="69"/>
      <c r="BN35" s="69"/>
      <c r="BO35" s="69"/>
      <c r="BP35" s="69"/>
      <c r="BQ35" s="69"/>
      <c r="BR35" s="69"/>
      <c r="BS35" s="69"/>
      <c r="BT35" s="69"/>
      <c r="BU35" s="69"/>
      <c r="BV35" s="69"/>
      <c r="BW35" s="69"/>
      <c r="BX35" s="69"/>
    </row>
    <row r="36" spans="1:80" ht="15" customHeight="1">
      <c r="A36" s="69"/>
      <c r="B36" s="476"/>
      <c r="C36" s="476"/>
      <c r="D36" s="477"/>
      <c r="E36" s="571" t="s">
        <v>937</v>
      </c>
      <c r="F36" s="572"/>
      <c r="G36" s="572"/>
      <c r="H36" s="572"/>
      <c r="I36" s="572"/>
      <c r="J36" s="59" t="str">
        <f>IF(AND('Matriz de Riesgos'!$AF$12="Baja",'Matriz de Riesgos'!$AH$12="Leve"),CONCATENATE("R1C",'Matriz de Riesgos'!$U$12),"")</f>
        <v/>
      </c>
      <c r="K36" s="60" t="str">
        <f>IF(AND('Matriz de Riesgos'!$AF$13="Baja",'Matriz de Riesgos'!$AH$13="Leve"),CONCATENATE("R1C",'Matriz de Riesgos'!$U$13),"")</f>
        <v/>
      </c>
      <c r="L36" s="60" t="str">
        <f>IF(AND('Matriz de Riesgos'!$AF$14="Baja",'Matriz de Riesgos'!$AH$14="Leve"),CONCATENATE("R1C",'Matriz de Riesgos'!$U$14),"")</f>
        <v/>
      </c>
      <c r="M36" s="60" t="str">
        <f>IF(AND('Matriz de Riesgos'!$AF$15="Baja",'Matriz de Riesgos'!$AH$15="Leve"),CONCATENATE("R1C",'Matriz de Riesgos'!$U$15),"")</f>
        <v/>
      </c>
      <c r="N36" s="60" t="str">
        <f>IF(AND('Matriz de Riesgos'!$AF$16="Baja",'Matriz de Riesgos'!$AH$16="Leve"),CONCATENATE("R1C",'Matriz de Riesgos'!$U$16),"")</f>
        <v/>
      </c>
      <c r="O36" s="61" t="str">
        <f>IF(AND('Matriz de Riesgos'!$AF$17="Baja",'Matriz de Riesgos'!$AH$17="Leve"),CONCATENATE("R1C",'Matriz de Riesgos'!$U$17),"")</f>
        <v/>
      </c>
      <c r="P36" s="50" t="str">
        <f>IF(AND('Matriz de Riesgos'!$AF$12="Baja",'Matriz de Riesgos'!$AH$12="Menor"),CONCATENATE("R1C",'Matriz de Riesgos'!$U$12),"")</f>
        <v/>
      </c>
      <c r="Q36" s="51" t="str">
        <f>IF(AND('Matriz de Riesgos'!$AF$13="Baja",'Matriz de Riesgos'!$AH$13="Menor"),CONCATENATE("R1C",'Matriz de Riesgos'!$U$13),"")</f>
        <v/>
      </c>
      <c r="R36" s="51" t="str">
        <f>IF(AND('Matriz de Riesgos'!$AF$14="Baja",'Matriz de Riesgos'!$AH$14="Menor"),CONCATENATE("R1C",'Matriz de Riesgos'!$U$14),"")</f>
        <v/>
      </c>
      <c r="S36" s="51" t="str">
        <f>IF(AND('Matriz de Riesgos'!$AF$15="Baja",'Matriz de Riesgos'!$AH$15="Menor"),CONCATENATE("R1C",'Matriz de Riesgos'!$U$15),"")</f>
        <v/>
      </c>
      <c r="T36" s="51" t="str">
        <f>IF(AND('Matriz de Riesgos'!$AF$16="Baja",'Matriz de Riesgos'!$AH$16="Menor"),CONCATENATE("R1C",'Matriz de Riesgos'!$U$16),"")</f>
        <v/>
      </c>
      <c r="U36" s="52" t="str">
        <f>IF(AND('Matriz de Riesgos'!$AF$17="Baja",'Matriz de Riesgos'!$AH$17="Menor"),CONCATENATE("R1C",'Matriz de Riesgos'!$U$17),"")</f>
        <v/>
      </c>
      <c r="V36" s="50" t="str">
        <f>IF(AND('Matriz de Riesgos'!$AF$12="Baja",'Matriz de Riesgos'!$AH$12="Moderado"),CONCATENATE("R1C",'Matriz de Riesgos'!$U$12),"")</f>
        <v>R1C1</v>
      </c>
      <c r="W36" s="51" t="str">
        <f>IF(AND('Matriz de Riesgos'!$AF$13="Baja",'Matriz de Riesgos'!$AH$13="Moderado"),CONCATENATE("R1C",'Matriz de Riesgos'!$U$13),"")</f>
        <v/>
      </c>
      <c r="X36" s="51" t="str">
        <f>IF(AND('Matriz de Riesgos'!$AF$14="Baja",'Matriz de Riesgos'!$AH$14="Moderado"),CONCATENATE("R1C",'Matriz de Riesgos'!$U$14),"")</f>
        <v/>
      </c>
      <c r="Y36" s="51" t="str">
        <f>IF(AND('Matriz de Riesgos'!$AF$15="Baja",'Matriz de Riesgos'!$AH$15="Moderado"),CONCATENATE("R1C",'Matriz de Riesgos'!$U$15),"")</f>
        <v/>
      </c>
      <c r="Z36" s="51" t="str">
        <f>IF(AND('Matriz de Riesgos'!$AF$16="Baja",'Matriz de Riesgos'!$AH$16="Moderado"),CONCATENATE("R1C",'Matriz de Riesgos'!$U$16),"")</f>
        <v/>
      </c>
      <c r="AA36" s="52" t="str">
        <f>IF(AND('Matriz de Riesgos'!$AF$17="Baja",'Matriz de Riesgos'!$AH$17="Moderado"),CONCATENATE("R1C",'Matriz de Riesgos'!$U$17),"")</f>
        <v/>
      </c>
      <c r="AB36" s="32" t="str">
        <f>IF(AND('Matriz de Riesgos'!$AF$12="Baja",'Matriz de Riesgos'!$AH$12="Mayor"),CONCATENATE("R1C",'Matriz de Riesgos'!$U$12),"")</f>
        <v/>
      </c>
      <c r="AC36" s="33" t="str">
        <f>IF(AND('Matriz de Riesgos'!$AF$13="Baja",'Matriz de Riesgos'!$AH$13="Mayor"),CONCATENATE("R1C",'Matriz de Riesgos'!$U$13),"")</f>
        <v/>
      </c>
      <c r="AD36" s="33" t="str">
        <f>IF(AND('Matriz de Riesgos'!$AF$14="Baja",'Matriz de Riesgos'!$AH$14="Mayor"),CONCATENATE("R1C",'Matriz de Riesgos'!$U$14),"")</f>
        <v/>
      </c>
      <c r="AE36" s="33" t="str">
        <f>IF(AND('Matriz de Riesgos'!$AF$15="Baja",'Matriz de Riesgos'!$AH$15="Mayor"),CONCATENATE("R1C",'Matriz de Riesgos'!$U$15),"")</f>
        <v/>
      </c>
      <c r="AF36" s="33" t="str">
        <f>IF(AND('Matriz de Riesgos'!$AF$16="Baja",'Matriz de Riesgos'!$AH$16="Mayor"),CONCATENATE("R1C",'Matriz de Riesgos'!$U$16),"")</f>
        <v/>
      </c>
      <c r="AG36" s="34" t="str">
        <f>IF(AND('Matriz de Riesgos'!$AF$17="Baja",'Matriz de Riesgos'!$AH$17="Mayor"),CONCATENATE("R1C",'Matriz de Riesgos'!$U$17),"")</f>
        <v/>
      </c>
      <c r="AH36" s="35" t="str">
        <f>IF(AND('Matriz de Riesgos'!$AF$12="Baja",'Matriz de Riesgos'!$AH$12="Catastrófico"),CONCATENATE("R1C",'Matriz de Riesgos'!$U$12),"")</f>
        <v/>
      </c>
      <c r="AI36" s="36" t="str">
        <f>IF(AND('Matriz de Riesgos'!$AF$13="Baja",'Matriz de Riesgos'!$AH$13="Catastrófico"),CONCATENATE("R1C",'Matriz de Riesgos'!$U$13),"")</f>
        <v/>
      </c>
      <c r="AJ36" s="36" t="str">
        <f>IF(AND('Matriz de Riesgos'!$AF$14="Baja",'Matriz de Riesgos'!$AH$14="Catastrófico"),CONCATENATE("R1C",'Matriz de Riesgos'!$U$14),"")</f>
        <v/>
      </c>
      <c r="AK36" s="36" t="str">
        <f>IF(AND('Matriz de Riesgos'!$AF$15="Baja",'Matriz de Riesgos'!$AH$15="Catastrófico"),CONCATENATE("R1C",'Matriz de Riesgos'!$U$15),"")</f>
        <v/>
      </c>
      <c r="AL36" s="36" t="str">
        <f>IF(AND('Matriz de Riesgos'!$AF$16="Baja",'Matriz de Riesgos'!$AH$16="Catastrófico"),CONCATENATE("R1C",'Matriz de Riesgos'!$U$16),"")</f>
        <v/>
      </c>
      <c r="AM36" s="37" t="str">
        <f>IF(AND('Matriz de Riesgos'!$AF$17="Baja",'Matriz de Riesgos'!$AH$17="Catastrófico"),CONCATENATE("R1C",'Matriz de Riesgos'!$U$17),"")</f>
        <v/>
      </c>
      <c r="AN36" s="69"/>
      <c r="AO36" s="592" t="s">
        <v>938</v>
      </c>
      <c r="AP36" s="593"/>
      <c r="AQ36" s="593"/>
      <c r="AR36" s="593"/>
      <c r="AS36" s="593"/>
      <c r="AT36" s="594"/>
      <c r="AU36" s="69"/>
      <c r="AV36" s="69"/>
      <c r="AW36" s="69"/>
      <c r="AX36" s="69"/>
      <c r="AY36" s="69"/>
      <c r="AZ36" s="69"/>
      <c r="BA36" s="69"/>
      <c r="BB36" s="69"/>
      <c r="BC36" s="69"/>
      <c r="BD36" s="69"/>
      <c r="BE36" s="69"/>
      <c r="BF36" s="69"/>
      <c r="BG36" s="69"/>
      <c r="BH36" s="69"/>
      <c r="BI36" s="69"/>
      <c r="BJ36" s="69"/>
      <c r="BK36" s="69"/>
      <c r="BL36" s="69"/>
      <c r="BM36" s="69"/>
      <c r="BN36" s="69"/>
      <c r="BO36" s="69"/>
      <c r="BP36" s="69"/>
      <c r="BQ36" s="69"/>
      <c r="BR36" s="69"/>
      <c r="BS36" s="69"/>
      <c r="BT36" s="69"/>
      <c r="BU36" s="69"/>
      <c r="BV36" s="69"/>
      <c r="BW36" s="69"/>
      <c r="BX36" s="69"/>
    </row>
    <row r="37" spans="1:80" ht="15" customHeight="1">
      <c r="A37" s="69"/>
      <c r="B37" s="476"/>
      <c r="C37" s="476"/>
      <c r="D37" s="477"/>
      <c r="E37" s="573"/>
      <c r="F37" s="574"/>
      <c r="G37" s="574"/>
      <c r="H37" s="574"/>
      <c r="I37" s="574"/>
      <c r="J37" s="62" t="str">
        <f>IF(AND('Matriz de Riesgos'!$AF$18="Baja",'Matriz de Riesgos'!$AH$18="Leve"),CONCATENATE("R2C",'Matriz de Riesgos'!$U$18),"")</f>
        <v/>
      </c>
      <c r="K37" s="63" t="str">
        <f>IF(AND('Matriz de Riesgos'!$AF$19="Baja",'Matriz de Riesgos'!$AH$19="Leve"),CONCATENATE("R2C",'Matriz de Riesgos'!$U$19),"")</f>
        <v/>
      </c>
      <c r="L37" s="63" t="str">
        <f>IF(AND('Matriz de Riesgos'!$AF$20="Baja",'Matriz de Riesgos'!$AH$20="Leve"),CONCATENATE("R2C",'Matriz de Riesgos'!$U$20),"")</f>
        <v/>
      </c>
      <c r="M37" s="63" t="str">
        <f>IF(AND('Matriz de Riesgos'!$AF$21="Baja",'Matriz de Riesgos'!$AH$21="Leve"),CONCATENATE("R2C",'Matriz de Riesgos'!$U$21),"")</f>
        <v/>
      </c>
      <c r="N37" s="63" t="str">
        <f>IF(AND('Matriz de Riesgos'!$AF$22="Baja",'Matriz de Riesgos'!$AH$22="Leve"),CONCATENATE("R2C",'Matriz de Riesgos'!$U$22),"")</f>
        <v/>
      </c>
      <c r="O37" s="64" t="str">
        <f>IF(AND('Matriz de Riesgos'!$AF$23="Baja",'Matriz de Riesgos'!$AH$23="Leve"),CONCATENATE("R2C",'Matriz de Riesgos'!$U$23),"")</f>
        <v/>
      </c>
      <c r="P37" s="53" t="str">
        <f>IF(AND('Matriz de Riesgos'!$AF$18="Baja",'Matriz de Riesgos'!$AH$18="Menor"),CONCATENATE("R2C",'Matriz de Riesgos'!$U$18),"")</f>
        <v/>
      </c>
      <c r="Q37" s="54" t="str">
        <f>IF(AND('Matriz de Riesgos'!$AF$19="Baja",'Matriz de Riesgos'!$AH$19="Menor"),CONCATENATE("R2C",'Matriz de Riesgos'!$U$19),"")</f>
        <v/>
      </c>
      <c r="R37" s="54" t="str">
        <f>IF(AND('Matriz de Riesgos'!$AF$20="Baja",'Matriz de Riesgos'!$AH$20="Menor"),CONCATENATE("R2C",'Matriz de Riesgos'!$U$20),"")</f>
        <v/>
      </c>
      <c r="S37" s="54" t="str">
        <f>IF(AND('Matriz de Riesgos'!$AF$21="Baja",'Matriz de Riesgos'!$AH$21="Menor"),CONCATENATE("R2C",'Matriz de Riesgos'!$U$21),"")</f>
        <v/>
      </c>
      <c r="T37" s="54" t="str">
        <f>IF(AND('Matriz de Riesgos'!$AF$22="Baja",'Matriz de Riesgos'!$AH$22="Menor"),CONCATENATE("R2C",'Matriz de Riesgos'!$U$22),"")</f>
        <v/>
      </c>
      <c r="U37" s="55" t="str">
        <f>IF(AND('Matriz de Riesgos'!$AF$23="Baja",'Matriz de Riesgos'!$AH$23="Menor"),CONCATENATE("R2C",'Matriz de Riesgos'!$U$23),"")</f>
        <v/>
      </c>
      <c r="V37" s="53" t="str">
        <f>IF(AND('Matriz de Riesgos'!$AF$18="Baja",'Matriz de Riesgos'!$AH$18="Moderado"),CONCATENATE("R2C",'Matriz de Riesgos'!$U$18),"")</f>
        <v/>
      </c>
      <c r="W37" s="54" t="str">
        <f>IF(AND('Matriz de Riesgos'!$AF$19="Baja",'Matriz de Riesgos'!$AH$19="Moderado"),CONCATENATE("R2C",'Matriz de Riesgos'!$U$19),"")</f>
        <v/>
      </c>
      <c r="X37" s="54" t="str">
        <f>IF(AND('Matriz de Riesgos'!$AF$20="Baja",'Matriz de Riesgos'!$AH$20="Moderado"),CONCATENATE("R2C",'Matriz de Riesgos'!$U$20),"")</f>
        <v/>
      </c>
      <c r="Y37" s="54" t="str">
        <f>IF(AND('Matriz de Riesgos'!$AF$21="Baja",'Matriz de Riesgos'!$AH$21="Moderado"),CONCATENATE("R2C",'Matriz de Riesgos'!$U$21),"")</f>
        <v/>
      </c>
      <c r="Z37" s="54" t="str">
        <f>IF(AND('Matriz de Riesgos'!$AF$22="Baja",'Matriz de Riesgos'!$AH$22="Moderado"),CONCATENATE("R2C",'Matriz de Riesgos'!$U$22),"")</f>
        <v/>
      </c>
      <c r="AA37" s="55" t="str">
        <f>IF(AND('Matriz de Riesgos'!$AF$23="Baja",'Matriz de Riesgos'!$AH$23="Moderado"),CONCATENATE("R2C",'Matriz de Riesgos'!$U$23),"")</f>
        <v/>
      </c>
      <c r="AB37" s="38" t="str">
        <f>IF(AND('Matriz de Riesgos'!$AF$18="Baja",'Matriz de Riesgos'!$AH$18="Mayor"),CONCATENATE("R2C",'Matriz de Riesgos'!$U$18),"")</f>
        <v/>
      </c>
      <c r="AC37" s="39" t="str">
        <f>IF(AND('Matriz de Riesgos'!$AF$19="Baja",'Matriz de Riesgos'!$AH$19="Mayor"),CONCATENATE("R2C",'Matriz de Riesgos'!$U$19),"")</f>
        <v/>
      </c>
      <c r="AD37" s="39" t="str">
        <f>IF(AND('Matriz de Riesgos'!$AF$20="Baja",'Matriz de Riesgos'!$AH$20="Mayor"),CONCATENATE("R2C",'Matriz de Riesgos'!$U$20),"")</f>
        <v/>
      </c>
      <c r="AE37" s="39" t="str">
        <f>IF(AND('Matriz de Riesgos'!$AF$21="Baja",'Matriz de Riesgos'!$AH$21="Mayor"),CONCATENATE("R2C",'Matriz de Riesgos'!$U$21),"")</f>
        <v/>
      </c>
      <c r="AF37" s="39" t="str">
        <f>IF(AND('Matriz de Riesgos'!$AF$22="Baja",'Matriz de Riesgos'!$AH$22="Mayor"),CONCATENATE("R2C",'Matriz de Riesgos'!$U$22),"")</f>
        <v/>
      </c>
      <c r="AG37" s="40" t="str">
        <f>IF(AND('Matriz de Riesgos'!$AF$23="Baja",'Matriz de Riesgos'!$AH$23="Mayor"),CONCATENATE("R2C",'Matriz de Riesgos'!$U$23),"")</f>
        <v/>
      </c>
      <c r="AH37" s="41" t="str">
        <f>IF(AND('Matriz de Riesgos'!$AF$18="Baja",'Matriz de Riesgos'!$AH$18="Catastrófico"),CONCATENATE("R2C",'Matriz de Riesgos'!$U$18),"")</f>
        <v/>
      </c>
      <c r="AI37" s="42" t="str">
        <f>IF(AND('Matriz de Riesgos'!$AF$19="Baja",'Matriz de Riesgos'!$AH$19="Catastrófico"),CONCATENATE("R2C",'Matriz de Riesgos'!$U$19),"")</f>
        <v/>
      </c>
      <c r="AJ37" s="42" t="str">
        <f>IF(AND('Matriz de Riesgos'!$AF$20="Baja",'Matriz de Riesgos'!$AH$20="Catastrófico"),CONCATENATE("R2C",'Matriz de Riesgos'!$U$20),"")</f>
        <v/>
      </c>
      <c r="AK37" s="42" t="str">
        <f>IF(AND('Matriz de Riesgos'!$AF$21="Baja",'Matriz de Riesgos'!$AH$21="Catastrófico"),CONCATENATE("R2C",'Matriz de Riesgos'!$U$21),"")</f>
        <v/>
      </c>
      <c r="AL37" s="42" t="str">
        <f>IF(AND('Matriz de Riesgos'!$AF$22="Baja",'Matriz de Riesgos'!$AH$22="Catastrófico"),CONCATENATE("R2C",'Matriz de Riesgos'!$U$22),"")</f>
        <v/>
      </c>
      <c r="AM37" s="43" t="str">
        <f>IF(AND('Matriz de Riesgos'!$AF$23="Baja",'Matriz de Riesgos'!$AH$23="Catastrófico"),CONCATENATE("R2C",'Matriz de Riesgos'!$U$23),"")</f>
        <v/>
      </c>
      <c r="AN37" s="69"/>
      <c r="AO37" s="595"/>
      <c r="AP37" s="596"/>
      <c r="AQ37" s="596"/>
      <c r="AR37" s="596"/>
      <c r="AS37" s="596"/>
      <c r="AT37" s="597"/>
      <c r="AU37" s="69"/>
      <c r="AV37" s="69"/>
      <c r="AW37" s="69"/>
      <c r="AX37" s="69"/>
      <c r="AY37" s="69"/>
      <c r="AZ37" s="69"/>
      <c r="BA37" s="69"/>
      <c r="BB37" s="69"/>
      <c r="BC37" s="69"/>
      <c r="BD37" s="69"/>
      <c r="BE37" s="69"/>
      <c r="BF37" s="69"/>
      <c r="BG37" s="69"/>
      <c r="BH37" s="69"/>
      <c r="BI37" s="69"/>
      <c r="BJ37" s="69"/>
      <c r="BK37" s="69"/>
      <c r="BL37" s="69"/>
      <c r="BM37" s="69"/>
      <c r="BN37" s="69"/>
      <c r="BO37" s="69"/>
      <c r="BP37" s="69"/>
      <c r="BQ37" s="69"/>
      <c r="BR37" s="69"/>
      <c r="BS37" s="69"/>
      <c r="BT37" s="69"/>
      <c r="BU37" s="69"/>
      <c r="BV37" s="69"/>
      <c r="BW37" s="69"/>
      <c r="BX37" s="69"/>
    </row>
    <row r="38" spans="1:80" ht="15" customHeight="1">
      <c r="A38" s="69"/>
      <c r="B38" s="476"/>
      <c r="C38" s="476"/>
      <c r="D38" s="477"/>
      <c r="E38" s="575"/>
      <c r="F38" s="574"/>
      <c r="G38" s="574"/>
      <c r="H38" s="574"/>
      <c r="I38" s="574"/>
      <c r="J38" s="62" t="str">
        <f>IF(AND('Matriz de Riesgos'!$AF$24="Baja",'Matriz de Riesgos'!$AH$24="Leve"),CONCATENATE("R3C",'Matriz de Riesgos'!$U$24),"")</f>
        <v/>
      </c>
      <c r="K38" s="63" t="str">
        <f>IF(AND('Matriz de Riesgos'!$AF$25="Baja",'Matriz de Riesgos'!$AH$25="Leve"),CONCATENATE("R3C",'Matriz de Riesgos'!$U$25),"")</f>
        <v/>
      </c>
      <c r="L38" s="63" t="str">
        <f>IF(AND('Matriz de Riesgos'!$AF$26="Baja",'Matriz de Riesgos'!$AH$26="Leve"),CONCATENATE("R3C",'Matriz de Riesgos'!$U$26),"")</f>
        <v/>
      </c>
      <c r="M38" s="63" t="str">
        <f>IF(AND('Matriz de Riesgos'!$AF$27="Baja",'Matriz de Riesgos'!$AH$27="Leve"),CONCATENATE("R3C",'Matriz de Riesgos'!$U$27),"")</f>
        <v/>
      </c>
      <c r="N38" s="63" t="str">
        <f>IF(AND('Matriz de Riesgos'!$AF$28="Baja",'Matriz de Riesgos'!$AH$28="Leve"),CONCATENATE("R3C",'Matriz de Riesgos'!$U$28),"")</f>
        <v/>
      </c>
      <c r="O38" s="64" t="str">
        <f>IF(AND('Matriz de Riesgos'!$AF$29="Baja",'Matriz de Riesgos'!$AH$29="Leve"),CONCATENATE("R3C",'Matriz de Riesgos'!$U$29),"")</f>
        <v/>
      </c>
      <c r="P38" s="53" t="str">
        <f>IF(AND('Matriz de Riesgos'!$AF$24="Baja",'Matriz de Riesgos'!$AH$24="Menor"),CONCATENATE("R3C",'Matriz de Riesgos'!$U$24),"")</f>
        <v/>
      </c>
      <c r="Q38" s="54" t="str">
        <f>IF(AND('Matriz de Riesgos'!$AF$25="Baja",'Matriz de Riesgos'!$AH$25="Menor"),CONCATENATE("R3C",'Matriz de Riesgos'!$U$25),"")</f>
        <v/>
      </c>
      <c r="R38" s="54" t="str">
        <f>IF(AND('Matriz de Riesgos'!$AF$26="Baja",'Matriz de Riesgos'!$AH$26="Menor"),CONCATENATE("R3C",'Matriz de Riesgos'!$U$26),"")</f>
        <v/>
      </c>
      <c r="S38" s="54" t="str">
        <f>IF(AND('Matriz de Riesgos'!$AF$27="Baja",'Matriz de Riesgos'!$AH$27="Menor"),CONCATENATE("R3C",'Matriz de Riesgos'!$U$27),"")</f>
        <v/>
      </c>
      <c r="T38" s="54" t="str">
        <f>IF(AND('Matriz de Riesgos'!$AF$28="Baja",'Matriz de Riesgos'!$AH$28="Menor"),CONCATENATE("R3C",'Matriz de Riesgos'!$U$28),"")</f>
        <v/>
      </c>
      <c r="U38" s="55" t="str">
        <f>IF(AND('Matriz de Riesgos'!$AF$29="Baja",'Matriz de Riesgos'!$AH$29="Menor"),CONCATENATE("R3C",'Matriz de Riesgos'!$U$29),"")</f>
        <v/>
      </c>
      <c r="V38" s="53" t="str">
        <f>IF(AND('Matriz de Riesgos'!$AF$24="Baja",'Matriz de Riesgos'!$AH$24="Moderado"),CONCATENATE("R3C",'Matriz de Riesgos'!$U$24),"")</f>
        <v/>
      </c>
      <c r="W38" s="54" t="str">
        <f>IF(AND('Matriz de Riesgos'!$AF$25="Baja",'Matriz de Riesgos'!$AH$25="Moderado"),CONCATENATE("R3C",'Matriz de Riesgos'!$U$25),"")</f>
        <v/>
      </c>
      <c r="X38" s="54" t="str">
        <f>IF(AND('Matriz de Riesgos'!$AF$26="Baja",'Matriz de Riesgos'!$AH$26="Moderado"),CONCATENATE("R3C",'Matriz de Riesgos'!$U$26),"")</f>
        <v/>
      </c>
      <c r="Y38" s="54" t="str">
        <f>IF(AND('Matriz de Riesgos'!$AF$27="Baja",'Matriz de Riesgos'!$AH$27="Moderado"),CONCATENATE("R3C",'Matriz de Riesgos'!$U$27),"")</f>
        <v/>
      </c>
      <c r="Z38" s="54" t="str">
        <f>IF(AND('Matriz de Riesgos'!$AF$28="Baja",'Matriz de Riesgos'!$AH$28="Moderado"),CONCATENATE("R3C",'Matriz de Riesgos'!$U$28),"")</f>
        <v/>
      </c>
      <c r="AA38" s="55" t="str">
        <f>IF(AND('Matriz de Riesgos'!$AF$29="Baja",'Matriz de Riesgos'!$AH$29="Moderado"),CONCATENATE("R3C",'Matriz de Riesgos'!$U$29),"")</f>
        <v/>
      </c>
      <c r="AB38" s="38" t="str">
        <f>IF(AND('Matriz de Riesgos'!$AF$24="Baja",'Matriz de Riesgos'!$AH$24="Mayor"),CONCATENATE("R3C",'Matriz de Riesgos'!$U$24),"")</f>
        <v/>
      </c>
      <c r="AC38" s="39" t="str">
        <f>IF(AND('Matriz de Riesgos'!$AF$25="Baja",'Matriz de Riesgos'!$AH$25="Mayor"),CONCATENATE("R3C",'Matriz de Riesgos'!$U$25),"")</f>
        <v/>
      </c>
      <c r="AD38" s="39" t="str">
        <f>IF(AND('Matriz de Riesgos'!$AF$26="Baja",'Matriz de Riesgos'!$AH$26="Mayor"),CONCATENATE("R3C",'Matriz de Riesgos'!$U$26),"")</f>
        <v/>
      </c>
      <c r="AE38" s="39" t="str">
        <f>IF(AND('Matriz de Riesgos'!$AF$27="Baja",'Matriz de Riesgos'!$AH$27="Mayor"),CONCATENATE("R3C",'Matriz de Riesgos'!$U$27),"")</f>
        <v/>
      </c>
      <c r="AF38" s="39" t="str">
        <f>IF(AND('Matriz de Riesgos'!$AF$28="Baja",'Matriz de Riesgos'!$AH$28="Mayor"),CONCATENATE("R3C",'Matriz de Riesgos'!$U$28),"")</f>
        <v/>
      </c>
      <c r="AG38" s="40" t="str">
        <f>IF(AND('Matriz de Riesgos'!$AF$29="Baja",'Matriz de Riesgos'!$AH$29="Mayor"),CONCATENATE("R3C",'Matriz de Riesgos'!$U$29),"")</f>
        <v/>
      </c>
      <c r="AH38" s="41" t="str">
        <f>IF(AND('Matriz de Riesgos'!$AF$24="Baja",'Matriz de Riesgos'!$AH$24="Catastrófico"),CONCATENATE("R3C",'Matriz de Riesgos'!$U$24),"")</f>
        <v/>
      </c>
      <c r="AI38" s="42" t="str">
        <f>IF(AND('Matriz de Riesgos'!$AF$25="Baja",'Matriz de Riesgos'!$AH$25="Catastrófico"),CONCATENATE("R3C",'Matriz de Riesgos'!$U$25),"")</f>
        <v/>
      </c>
      <c r="AJ38" s="42" t="str">
        <f>IF(AND('Matriz de Riesgos'!$AF$26="Baja",'Matriz de Riesgos'!$AH$26="Catastrófico"),CONCATENATE("R3C",'Matriz de Riesgos'!$U$26),"")</f>
        <v/>
      </c>
      <c r="AK38" s="42" t="str">
        <f>IF(AND('Matriz de Riesgos'!$AF$27="Baja",'Matriz de Riesgos'!$AH$27="Catastrófico"),CONCATENATE("R3C",'Matriz de Riesgos'!$U$27),"")</f>
        <v/>
      </c>
      <c r="AL38" s="42" t="str">
        <f>IF(AND('Matriz de Riesgos'!$AF$28="Baja",'Matriz de Riesgos'!$AH$28="Catastrófico"),CONCATENATE("R3C",'Matriz de Riesgos'!$U$28),"")</f>
        <v/>
      </c>
      <c r="AM38" s="43" t="str">
        <f>IF(AND('Matriz de Riesgos'!$AF$29="Baja",'Matriz de Riesgos'!$AH$29="Catastrófico"),CONCATENATE("R3C",'Matriz de Riesgos'!$U$29),"")</f>
        <v/>
      </c>
      <c r="AN38" s="69"/>
      <c r="AO38" s="595"/>
      <c r="AP38" s="596"/>
      <c r="AQ38" s="596"/>
      <c r="AR38" s="596"/>
      <c r="AS38" s="596"/>
      <c r="AT38" s="597"/>
      <c r="AU38" s="69"/>
      <c r="AV38" s="69"/>
      <c r="AW38" s="69"/>
      <c r="AX38" s="69"/>
      <c r="AY38" s="69"/>
      <c r="AZ38" s="69"/>
      <c r="BA38" s="69"/>
      <c r="BB38" s="69"/>
      <c r="BC38" s="69"/>
      <c r="BD38" s="69"/>
      <c r="BE38" s="69"/>
      <c r="BF38" s="69"/>
      <c r="BG38" s="69"/>
      <c r="BH38" s="69"/>
      <c r="BI38" s="69"/>
      <c r="BJ38" s="69"/>
      <c r="BK38" s="69"/>
      <c r="BL38" s="69"/>
      <c r="BM38" s="69"/>
      <c r="BN38" s="69"/>
      <c r="BO38" s="69"/>
      <c r="BP38" s="69"/>
      <c r="BQ38" s="69"/>
      <c r="BR38" s="69"/>
      <c r="BS38" s="69"/>
      <c r="BT38" s="69"/>
      <c r="BU38" s="69"/>
      <c r="BV38" s="69"/>
      <c r="BW38" s="69"/>
      <c r="BX38" s="69"/>
    </row>
    <row r="39" spans="1:80" ht="15" customHeight="1">
      <c r="A39" s="69"/>
      <c r="B39" s="476"/>
      <c r="C39" s="476"/>
      <c r="D39" s="477"/>
      <c r="E39" s="575"/>
      <c r="F39" s="574"/>
      <c r="G39" s="574"/>
      <c r="H39" s="574"/>
      <c r="I39" s="574"/>
      <c r="J39" s="62" t="str">
        <f>IF(AND('Matriz de Riesgos'!$AF$30="Baja",'Matriz de Riesgos'!$AH$30="Leve"),CONCATENATE("R4C",'Matriz de Riesgos'!$U$30),"")</f>
        <v/>
      </c>
      <c r="K39" s="63" t="str">
        <f>IF(AND('Matriz de Riesgos'!$AF$31="Baja",'Matriz de Riesgos'!$AH$31="Leve"),CONCATENATE("R4C",'Matriz de Riesgos'!$U$31),"")</f>
        <v/>
      </c>
      <c r="L39" s="63" t="str">
        <f>IF(AND('Matriz de Riesgos'!$AF$32="Baja",'Matriz de Riesgos'!$AH$32="Leve"),CONCATENATE("R4C",'Matriz de Riesgos'!$U$32),"")</f>
        <v/>
      </c>
      <c r="M39" s="63" t="str">
        <f>IF(AND('Matriz de Riesgos'!$AF$33="Baja",'Matriz de Riesgos'!$AH$33="Leve"),CONCATENATE("R4C",'Matriz de Riesgos'!$U$33),"")</f>
        <v/>
      </c>
      <c r="N39" s="63" t="str">
        <f>IF(AND('Matriz de Riesgos'!$AF$34="Baja",'Matriz de Riesgos'!$AH$34="Leve"),CONCATENATE("R4C",'Matriz de Riesgos'!$U$34),"")</f>
        <v/>
      </c>
      <c r="O39" s="64" t="str">
        <f>IF(AND('Matriz de Riesgos'!$AF$35="Baja",'Matriz de Riesgos'!$AH$35="Leve"),CONCATENATE("R4C",'Matriz de Riesgos'!$U$35),"")</f>
        <v/>
      </c>
      <c r="P39" s="53" t="str">
        <f>IF(AND('Matriz de Riesgos'!$AF$30="Baja",'Matriz de Riesgos'!$AH$30="Menor"),CONCATENATE("R4C",'Matriz de Riesgos'!$U$30),"")</f>
        <v/>
      </c>
      <c r="Q39" s="54" t="str">
        <f>IF(AND('Matriz de Riesgos'!$AF$31="Baja",'Matriz de Riesgos'!$AH$31="Menor"),CONCATENATE("R4C",'Matriz de Riesgos'!$U$31),"")</f>
        <v/>
      </c>
      <c r="R39" s="54" t="str">
        <f>IF(AND('Matriz de Riesgos'!$AF$32="Baja",'Matriz de Riesgos'!$AH$32="Menor"),CONCATENATE("R4C",'Matriz de Riesgos'!$U$32),"")</f>
        <v/>
      </c>
      <c r="S39" s="54" t="str">
        <f>IF(AND('Matriz de Riesgos'!$AF$33="Baja",'Matriz de Riesgos'!$AH$33="Menor"),CONCATENATE("R4C",'Matriz de Riesgos'!$U$33),"")</f>
        <v/>
      </c>
      <c r="T39" s="54" t="str">
        <f>IF(AND('Matriz de Riesgos'!$AF$34="Baja",'Matriz de Riesgos'!$AH$34="Menor"),CONCATENATE("R4C",'Matriz de Riesgos'!$U$34),"")</f>
        <v/>
      </c>
      <c r="U39" s="55" t="str">
        <f>IF(AND('Matriz de Riesgos'!$AF$35="Baja",'Matriz de Riesgos'!$AH$35="Menor"),CONCATENATE("R4C",'Matriz de Riesgos'!$U$35),"")</f>
        <v/>
      </c>
      <c r="V39" s="53" t="str">
        <f>IF(AND('Matriz de Riesgos'!$AF$30="Baja",'Matriz de Riesgos'!$AH$30="Moderado"),CONCATENATE("R4C",'Matriz de Riesgos'!$U$30),"")</f>
        <v/>
      </c>
      <c r="W39" s="54" t="str">
        <f>IF(AND('Matriz de Riesgos'!$AF$31="Baja",'Matriz de Riesgos'!$AH$31="Moderado"),CONCATENATE("R4C",'Matriz de Riesgos'!$U$31),"")</f>
        <v/>
      </c>
      <c r="X39" s="54" t="str">
        <f>IF(AND('Matriz de Riesgos'!$AF$32="Baja",'Matriz de Riesgos'!$AH$32="Moderado"),CONCATENATE("R4C",'Matriz de Riesgos'!$U$32),"")</f>
        <v/>
      </c>
      <c r="Y39" s="54" t="str">
        <f>IF(AND('Matriz de Riesgos'!$AF$33="Baja",'Matriz de Riesgos'!$AH$33="Moderado"),CONCATENATE("R4C",'Matriz de Riesgos'!$U$33),"")</f>
        <v/>
      </c>
      <c r="Z39" s="54" t="str">
        <f>IF(AND('Matriz de Riesgos'!$AF$34="Baja",'Matriz de Riesgos'!$AH$34="Moderado"),CONCATENATE("R4C",'Matriz de Riesgos'!$U$34),"")</f>
        <v/>
      </c>
      <c r="AA39" s="55" t="str">
        <f>IF(AND('Matriz de Riesgos'!$AF$35="Baja",'Matriz de Riesgos'!$AH$35="Moderado"),CONCATENATE("R4C",'Matriz de Riesgos'!$U$35),"")</f>
        <v/>
      </c>
      <c r="AB39" s="38" t="str">
        <f>IF(AND('Matriz de Riesgos'!$AF$30="Baja",'Matriz de Riesgos'!$AH$30="Mayor"),CONCATENATE("R4C",'Matriz de Riesgos'!$U$30),"")</f>
        <v/>
      </c>
      <c r="AC39" s="39" t="str">
        <f>IF(AND('Matriz de Riesgos'!$AF$31="Baja",'Matriz de Riesgos'!$AH$31="Mayor"),CONCATENATE("R4C",'Matriz de Riesgos'!$U$31),"")</f>
        <v/>
      </c>
      <c r="AD39" s="39" t="str">
        <f>IF(AND('Matriz de Riesgos'!$AF$32="Baja",'Matriz de Riesgos'!$AH$32="Mayor"),CONCATENATE("R4C",'Matriz de Riesgos'!$U$32),"")</f>
        <v/>
      </c>
      <c r="AE39" s="39" t="str">
        <f>IF(AND('Matriz de Riesgos'!$AF$33="Baja",'Matriz de Riesgos'!$AH$33="Mayor"),CONCATENATE("R4C",'Matriz de Riesgos'!$U$33),"")</f>
        <v/>
      </c>
      <c r="AF39" s="39" t="str">
        <f>IF(AND('Matriz de Riesgos'!$AF$34="Baja",'Matriz de Riesgos'!$AH$34="Mayor"),CONCATENATE("R4C",'Matriz de Riesgos'!$U$34),"")</f>
        <v/>
      </c>
      <c r="AG39" s="40" t="str">
        <f>IF(AND('Matriz de Riesgos'!$AF$35="Baja",'Matriz de Riesgos'!$AH$35="Mayor"),CONCATENATE("R4C",'Matriz de Riesgos'!$U$35),"")</f>
        <v/>
      </c>
      <c r="AH39" s="41" t="str">
        <f>IF(AND('Matriz de Riesgos'!$AF$30="Baja",'Matriz de Riesgos'!$AH$30="Catastrófico"),CONCATENATE("R4C",'Matriz de Riesgos'!$U$30),"")</f>
        <v/>
      </c>
      <c r="AI39" s="42" t="str">
        <f>IF(AND('Matriz de Riesgos'!$AF$31="Baja",'Matriz de Riesgos'!$AH$31="Catastrófico"),CONCATENATE("R4C",'Matriz de Riesgos'!$U$31),"")</f>
        <v/>
      </c>
      <c r="AJ39" s="42" t="str">
        <f>IF(AND('Matriz de Riesgos'!$AF$32="Baja",'Matriz de Riesgos'!$AH$32="Catastrófico"),CONCATENATE("R4C",'Matriz de Riesgos'!$U$32),"")</f>
        <v/>
      </c>
      <c r="AK39" s="42" t="str">
        <f>IF(AND('Matriz de Riesgos'!$AF$33="Baja",'Matriz de Riesgos'!$AH$33="Catastrófico"),CONCATENATE("R4C",'Matriz de Riesgos'!$U$33),"")</f>
        <v/>
      </c>
      <c r="AL39" s="42" t="str">
        <f>IF(AND('Matriz de Riesgos'!$AF$34="Baja",'Matriz de Riesgos'!$AH$34="Catastrófico"),CONCATENATE("R4C",'Matriz de Riesgos'!$U$34),"")</f>
        <v/>
      </c>
      <c r="AM39" s="43" t="str">
        <f>IF(AND('Matriz de Riesgos'!$AF$35="Baja",'Matriz de Riesgos'!$AH$35="Catastrófico"),CONCATENATE("R4C",'Matriz de Riesgos'!$U$35),"")</f>
        <v/>
      </c>
      <c r="AN39" s="69"/>
      <c r="AO39" s="595"/>
      <c r="AP39" s="596"/>
      <c r="AQ39" s="596"/>
      <c r="AR39" s="596"/>
      <c r="AS39" s="596"/>
      <c r="AT39" s="597"/>
      <c r="AU39" s="69"/>
      <c r="AV39" s="69"/>
      <c r="AW39" s="69"/>
      <c r="AX39" s="69"/>
      <c r="AY39" s="69"/>
      <c r="AZ39" s="69"/>
      <c r="BA39" s="69"/>
      <c r="BB39" s="69"/>
      <c r="BC39" s="69"/>
      <c r="BD39" s="69"/>
      <c r="BE39" s="69"/>
      <c r="BF39" s="69"/>
      <c r="BG39" s="69"/>
      <c r="BH39" s="69"/>
      <c r="BI39" s="69"/>
      <c r="BJ39" s="69"/>
      <c r="BK39" s="69"/>
      <c r="BL39" s="69"/>
      <c r="BM39" s="69"/>
      <c r="BN39" s="69"/>
      <c r="BO39" s="69"/>
      <c r="BP39" s="69"/>
      <c r="BQ39" s="69"/>
      <c r="BR39" s="69"/>
      <c r="BS39" s="69"/>
      <c r="BT39" s="69"/>
      <c r="BU39" s="69"/>
      <c r="BV39" s="69"/>
      <c r="BW39" s="69"/>
      <c r="BX39" s="69"/>
    </row>
    <row r="40" spans="1:80" ht="15" customHeight="1">
      <c r="A40" s="69"/>
      <c r="B40" s="476"/>
      <c r="C40" s="476"/>
      <c r="D40" s="477"/>
      <c r="E40" s="575"/>
      <c r="F40" s="574"/>
      <c r="G40" s="574"/>
      <c r="H40" s="574"/>
      <c r="I40" s="574"/>
      <c r="J40" s="62" t="str">
        <f>IF(AND('Matriz de Riesgos'!$AF$36="Baja",'Matriz de Riesgos'!$AH$36="Leve"),CONCATENATE("R5C",'Matriz de Riesgos'!$U$36),"")</f>
        <v/>
      </c>
      <c r="K40" s="63" t="str">
        <f>IF(AND('Matriz de Riesgos'!$AF$37="Baja",'Matriz de Riesgos'!$AH$37="Leve"),CONCATENATE("R5C",'Matriz de Riesgos'!$U$37),"")</f>
        <v/>
      </c>
      <c r="L40" s="63" t="str">
        <f>IF(AND('Matriz de Riesgos'!$AF$38="Baja",'Matriz de Riesgos'!$AH$38="Leve"),CONCATENATE("R5C",'Matriz de Riesgos'!$U$38),"")</f>
        <v/>
      </c>
      <c r="M40" s="63" t="str">
        <f>IF(AND('Matriz de Riesgos'!$AF$39="Baja",'Matriz de Riesgos'!$AH$39="Leve"),CONCATENATE("R5C",'Matriz de Riesgos'!$U$39),"")</f>
        <v/>
      </c>
      <c r="N40" s="63" t="str">
        <f>IF(AND('Matriz de Riesgos'!$AF$40="Baja",'Matriz de Riesgos'!$AH$40="Leve"),CONCATENATE("R5C",'Matriz de Riesgos'!$U$40),"")</f>
        <v/>
      </c>
      <c r="O40" s="64" t="str">
        <f>IF(AND('Matriz de Riesgos'!$AF$41="Baja",'Matriz de Riesgos'!$AH$41="Leve"),CONCATENATE("R5C",'Matriz de Riesgos'!$U$41),"")</f>
        <v/>
      </c>
      <c r="P40" s="53" t="str">
        <f>IF(AND('Matriz de Riesgos'!$AF$36="Baja",'Matriz de Riesgos'!$AH$36="Menor"),CONCATENATE("R5C",'Matriz de Riesgos'!$U$36),"")</f>
        <v/>
      </c>
      <c r="Q40" s="54" t="str">
        <f>IF(AND('Matriz de Riesgos'!$AF$37="Baja",'Matriz de Riesgos'!$AH$37="Menor"),CONCATENATE("R5C",'Matriz de Riesgos'!$U$37),"")</f>
        <v/>
      </c>
      <c r="R40" s="54" t="str">
        <f>IF(AND('Matriz de Riesgos'!$AF$38="Baja",'Matriz de Riesgos'!$AH$38="Menor"),CONCATENATE("R5C",'Matriz de Riesgos'!$U$38),"")</f>
        <v/>
      </c>
      <c r="S40" s="54" t="str">
        <f>IF(AND('Matriz de Riesgos'!$AF$39="Baja",'Matriz de Riesgos'!$AH$39="Menor"),CONCATENATE("R5C",'Matriz de Riesgos'!$U$39),"")</f>
        <v/>
      </c>
      <c r="T40" s="54" t="str">
        <f>IF(AND('Matriz de Riesgos'!$AF$40="Baja",'Matriz de Riesgos'!$AH$40="Menor"),CONCATENATE("R5C",'Matriz de Riesgos'!$U$40),"")</f>
        <v/>
      </c>
      <c r="U40" s="55" t="str">
        <f>IF(AND('Matriz de Riesgos'!$AF$41="Baja",'Matriz de Riesgos'!$AH$41="Menor"),CONCATENATE("R5C",'Matriz de Riesgos'!$U$41),"")</f>
        <v/>
      </c>
      <c r="V40" s="53" t="str">
        <f>IF(AND('Matriz de Riesgos'!$AF$36="Baja",'Matriz de Riesgos'!$AH$36="Moderado"),CONCATENATE("R5C",'Matriz de Riesgos'!$U$36),"")</f>
        <v/>
      </c>
      <c r="W40" s="54" t="str">
        <f>IF(AND('Matriz de Riesgos'!$AF$37="Baja",'Matriz de Riesgos'!$AH$37="Moderado"),CONCATENATE("R5C",'Matriz de Riesgos'!$U$37),"")</f>
        <v/>
      </c>
      <c r="X40" s="54" t="str">
        <f>IF(AND('Matriz de Riesgos'!$AF$38="Baja",'Matriz de Riesgos'!$AH$38="Moderado"),CONCATENATE("R5C",'Matriz de Riesgos'!$U$38),"")</f>
        <v/>
      </c>
      <c r="Y40" s="54" t="str">
        <f>IF(AND('Matriz de Riesgos'!$AF$39="Baja",'Matriz de Riesgos'!$AH$39="Moderado"),CONCATENATE("R5C",'Matriz de Riesgos'!$U$39),"")</f>
        <v/>
      </c>
      <c r="Z40" s="54" t="str">
        <f>IF(AND('Matriz de Riesgos'!$AF$40="Baja",'Matriz de Riesgos'!$AH$40="Moderado"),CONCATENATE("R5C",'Matriz de Riesgos'!$U$40),"")</f>
        <v/>
      </c>
      <c r="AA40" s="55" t="str">
        <f>IF(AND('Matriz de Riesgos'!$AF$41="Baja",'Matriz de Riesgos'!$AH$41="Moderado"),CONCATENATE("R5C",'Matriz de Riesgos'!$U$41),"")</f>
        <v/>
      </c>
      <c r="AB40" s="38" t="str">
        <f>IF(AND('Matriz de Riesgos'!$AF$36="Baja",'Matriz de Riesgos'!$AH$36="Mayor"),CONCATENATE("R5C",'Matriz de Riesgos'!$U$36),"")</f>
        <v/>
      </c>
      <c r="AC40" s="39" t="str">
        <f>IF(AND('Matriz de Riesgos'!$AF$37="Baja",'Matriz de Riesgos'!$AH$37="Mayor"),CONCATENATE("R5C",'Matriz de Riesgos'!$U$37),"")</f>
        <v/>
      </c>
      <c r="AD40" s="39" t="str">
        <f>IF(AND('Matriz de Riesgos'!$AF$38="Baja",'Matriz de Riesgos'!$AH$38="Mayor"),CONCATENATE("R5C",'Matriz de Riesgos'!$U$38),"")</f>
        <v/>
      </c>
      <c r="AE40" s="39" t="str">
        <f>IF(AND('Matriz de Riesgos'!$AF$39="Baja",'Matriz de Riesgos'!$AH$39="Mayor"),CONCATENATE("R5C",'Matriz de Riesgos'!$U$39),"")</f>
        <v/>
      </c>
      <c r="AF40" s="39" t="str">
        <f>IF(AND('Matriz de Riesgos'!$AF$40="Baja",'Matriz de Riesgos'!$AH$40="Mayor"),CONCATENATE("R5C",'Matriz de Riesgos'!$U$40),"")</f>
        <v/>
      </c>
      <c r="AG40" s="40" t="str">
        <f>IF(AND('Matriz de Riesgos'!$AF$41="Baja",'Matriz de Riesgos'!$AH$41="Mayor"),CONCATENATE("R5C",'Matriz de Riesgos'!$U$41),"")</f>
        <v/>
      </c>
      <c r="AH40" s="41" t="str">
        <f>IF(AND('Matriz de Riesgos'!$AF$36="Baja",'Matriz de Riesgos'!$AH$36="Catastrófico"),CONCATENATE("R5C",'Matriz de Riesgos'!$U$36),"")</f>
        <v/>
      </c>
      <c r="AI40" s="42" t="str">
        <f>IF(AND('Matriz de Riesgos'!$AF$37="Baja",'Matriz de Riesgos'!$AH$37="Catastrófico"),CONCATENATE("R5C",'Matriz de Riesgos'!$U$37),"")</f>
        <v/>
      </c>
      <c r="AJ40" s="42" t="str">
        <f>IF(AND('Matriz de Riesgos'!$AF$38="Baja",'Matriz de Riesgos'!$AH$38="Catastrófico"),CONCATENATE("R5C",'Matriz de Riesgos'!$U$38),"")</f>
        <v/>
      </c>
      <c r="AK40" s="42" t="str">
        <f>IF(AND('Matriz de Riesgos'!$AF$39="Baja",'Matriz de Riesgos'!$AH$39="Catastrófico"),CONCATENATE("R5C",'Matriz de Riesgos'!$U$39),"")</f>
        <v/>
      </c>
      <c r="AL40" s="42" t="str">
        <f>IF(AND('Matriz de Riesgos'!$AF$40="Baja",'Matriz de Riesgos'!$AH$40="Catastrófico"),CONCATENATE("R5C",'Matriz de Riesgos'!$U$40),"")</f>
        <v/>
      </c>
      <c r="AM40" s="43" t="str">
        <f>IF(AND('Matriz de Riesgos'!$AF$41="Baja",'Matriz de Riesgos'!$AH$41="Catastrófico"),CONCATENATE("R5C",'Matriz de Riesgos'!$U$41),"")</f>
        <v/>
      </c>
      <c r="AN40" s="69"/>
      <c r="AO40" s="595"/>
      <c r="AP40" s="596"/>
      <c r="AQ40" s="596"/>
      <c r="AR40" s="596"/>
      <c r="AS40" s="596"/>
      <c r="AT40" s="597"/>
      <c r="AU40" s="69"/>
      <c r="AV40" s="69"/>
      <c r="AW40" s="69"/>
      <c r="AX40" s="69"/>
      <c r="AY40" s="69"/>
      <c r="AZ40" s="69"/>
      <c r="BA40" s="69"/>
      <c r="BB40" s="69"/>
      <c r="BC40" s="69"/>
      <c r="BD40" s="69"/>
      <c r="BE40" s="69"/>
      <c r="BF40" s="69"/>
      <c r="BG40" s="69"/>
      <c r="BH40" s="69"/>
      <c r="BI40" s="69"/>
      <c r="BJ40" s="69"/>
      <c r="BK40" s="69"/>
      <c r="BL40" s="69"/>
      <c r="BM40" s="69"/>
      <c r="BN40" s="69"/>
      <c r="BO40" s="69"/>
      <c r="BP40" s="69"/>
      <c r="BQ40" s="69"/>
      <c r="BR40" s="69"/>
      <c r="BS40" s="69"/>
      <c r="BT40" s="69"/>
      <c r="BU40" s="69"/>
      <c r="BV40" s="69"/>
      <c r="BW40" s="69"/>
      <c r="BX40" s="69"/>
    </row>
    <row r="41" spans="1:80" ht="15" customHeight="1">
      <c r="A41" s="69"/>
      <c r="B41" s="476"/>
      <c r="C41" s="476"/>
      <c r="D41" s="477"/>
      <c r="E41" s="575"/>
      <c r="F41" s="574"/>
      <c r="G41" s="574"/>
      <c r="H41" s="574"/>
      <c r="I41" s="574"/>
      <c r="J41" s="62" t="str">
        <f>IF(AND('Matriz de Riesgos'!$AF$42="Baja",'Matriz de Riesgos'!$AH$42="Leve"),CONCATENATE("R6C",'Matriz de Riesgos'!$U$42),"")</f>
        <v/>
      </c>
      <c r="K41" s="63" t="str">
        <f>IF(AND('Matriz de Riesgos'!$AF$43="Baja",'Matriz de Riesgos'!$AH$43="Leve"),CONCATENATE("R6C",'Matriz de Riesgos'!$U$43),"")</f>
        <v/>
      </c>
      <c r="L41" s="63" t="str">
        <f>IF(AND('Matriz de Riesgos'!$AF$44="Baja",'Matriz de Riesgos'!$AH$44="Leve"),CONCATENATE("R6C",'Matriz de Riesgos'!$U$44),"")</f>
        <v/>
      </c>
      <c r="M41" s="63" t="str">
        <f>IF(AND('Matriz de Riesgos'!$AF$45="Baja",'Matriz de Riesgos'!$AH$45="Leve"),CONCATENATE("R6C",'Matriz de Riesgos'!$U$45),"")</f>
        <v/>
      </c>
      <c r="N41" s="63" t="str">
        <f>IF(AND('Matriz de Riesgos'!$AF$46="Baja",'Matriz de Riesgos'!$AH$46="Leve"),CONCATENATE("R6C",'Matriz de Riesgos'!$U$46),"")</f>
        <v/>
      </c>
      <c r="O41" s="64" t="str">
        <f>IF(AND('Matriz de Riesgos'!$AF$47="Baja",'Matriz de Riesgos'!$AH$47="Leve"),CONCATENATE("R6C",'Matriz de Riesgos'!$U$47),"")</f>
        <v/>
      </c>
      <c r="P41" s="53" t="str">
        <f>IF(AND('Matriz de Riesgos'!$AF$42="Baja",'Matriz de Riesgos'!$AH$42="Menor"),CONCATENATE("R6C",'Matriz de Riesgos'!$U$42),"")</f>
        <v/>
      </c>
      <c r="Q41" s="54" t="str">
        <f>IF(AND('Matriz de Riesgos'!$AF$43="Baja",'Matriz de Riesgos'!$AH$43="Menor"),CONCATENATE("R6C",'Matriz de Riesgos'!$U$43),"")</f>
        <v/>
      </c>
      <c r="R41" s="54" t="str">
        <f>IF(AND('Matriz de Riesgos'!$AF$44="Baja",'Matriz de Riesgos'!$AH$44="Menor"),CONCATENATE("R6C",'Matriz de Riesgos'!$U$44),"")</f>
        <v/>
      </c>
      <c r="S41" s="54" t="str">
        <f>IF(AND('Matriz de Riesgos'!$AF$45="Baja",'Matriz de Riesgos'!$AH$45="Menor"),CONCATENATE("R6C",'Matriz de Riesgos'!$U$45),"")</f>
        <v/>
      </c>
      <c r="T41" s="54" t="str">
        <f>IF(AND('Matriz de Riesgos'!$AF$46="Baja",'Matriz de Riesgos'!$AH$46="Menor"),CONCATENATE("R6C",'Matriz de Riesgos'!$U$46),"")</f>
        <v/>
      </c>
      <c r="U41" s="55" t="str">
        <f>IF(AND('Matriz de Riesgos'!$AF$47="Baja",'Matriz de Riesgos'!$AH$47="Menor"),CONCATENATE("R6C",'Matriz de Riesgos'!$U$47),"")</f>
        <v/>
      </c>
      <c r="V41" s="53" t="str">
        <f>IF(AND('Matriz de Riesgos'!$AF$42="Baja",'Matriz de Riesgos'!$AH$42="Moderado"),CONCATENATE("R6C",'Matriz de Riesgos'!$U$42),"")</f>
        <v/>
      </c>
      <c r="W41" s="54" t="str">
        <f>IF(AND('Matriz de Riesgos'!$AF$43="Baja",'Matriz de Riesgos'!$AH$43="Moderado"),CONCATENATE("R6C",'Matriz de Riesgos'!$U$43),"")</f>
        <v/>
      </c>
      <c r="X41" s="54" t="str">
        <f>IF(AND('Matriz de Riesgos'!$AF$44="Baja",'Matriz de Riesgos'!$AH$44="Moderado"),CONCATENATE("R6C",'Matriz de Riesgos'!$U$44),"")</f>
        <v/>
      </c>
      <c r="Y41" s="54" t="str">
        <f>IF(AND('Matriz de Riesgos'!$AF$45="Baja",'Matriz de Riesgos'!$AH$45="Moderado"),CONCATENATE("R6C",'Matriz de Riesgos'!$U$45),"")</f>
        <v/>
      </c>
      <c r="Z41" s="54" t="str">
        <f>IF(AND('Matriz de Riesgos'!$AF$46="Baja",'Matriz de Riesgos'!$AH$46="Moderado"),CONCATENATE("R6C",'Matriz de Riesgos'!$U$46),"")</f>
        <v/>
      </c>
      <c r="AA41" s="55" t="str">
        <f>IF(AND('Matriz de Riesgos'!$AF$47="Baja",'Matriz de Riesgos'!$AH$47="Moderado"),CONCATENATE("R6C",'Matriz de Riesgos'!$U$47),"")</f>
        <v/>
      </c>
      <c r="AB41" s="38" t="str">
        <f>IF(AND('Matriz de Riesgos'!$AF$42="Baja",'Matriz de Riesgos'!$AH$42="Mayor"),CONCATENATE("R6C",'Matriz de Riesgos'!$U$42),"")</f>
        <v/>
      </c>
      <c r="AC41" s="39" t="str">
        <f>IF(AND('Matriz de Riesgos'!$AF$43="Baja",'Matriz de Riesgos'!$AH$43="Mayor"),CONCATENATE("R6C",'Matriz de Riesgos'!$U$43),"")</f>
        <v/>
      </c>
      <c r="AD41" s="39" t="str">
        <f>IF(AND('Matriz de Riesgos'!$AF$44="Baja",'Matriz de Riesgos'!$AH$44="Mayor"),CONCATENATE("R6C",'Matriz de Riesgos'!$U$44),"")</f>
        <v/>
      </c>
      <c r="AE41" s="39" t="str">
        <f>IF(AND('Matriz de Riesgos'!$AF$45="Baja",'Matriz de Riesgos'!$AH$45="Mayor"),CONCATENATE("R6C",'Matriz de Riesgos'!$U$45),"")</f>
        <v/>
      </c>
      <c r="AF41" s="39" t="str">
        <f>IF(AND('Matriz de Riesgos'!$AF$46="Baja",'Matriz de Riesgos'!$AH$46="Mayor"),CONCATENATE("R6C",'Matriz de Riesgos'!$U$46),"")</f>
        <v/>
      </c>
      <c r="AG41" s="40" t="str">
        <f>IF(AND('Matriz de Riesgos'!$AF$47="Baja",'Matriz de Riesgos'!$AH$47="Mayor"),CONCATENATE("R6C",'Matriz de Riesgos'!$U$47),"")</f>
        <v/>
      </c>
      <c r="AH41" s="41" t="str">
        <f>IF(AND('Matriz de Riesgos'!$AF$42="Baja",'Matriz de Riesgos'!$AH$42="Catastrófico"),CONCATENATE("R6C",'Matriz de Riesgos'!$U$42),"")</f>
        <v/>
      </c>
      <c r="AI41" s="42" t="str">
        <f>IF(AND('Matriz de Riesgos'!$AF$43="Baja",'Matriz de Riesgos'!$AH$43="Catastrófico"),CONCATENATE("R6C",'Matriz de Riesgos'!$U$43),"")</f>
        <v/>
      </c>
      <c r="AJ41" s="42" t="str">
        <f>IF(AND('Matriz de Riesgos'!$AF$44="Baja",'Matriz de Riesgos'!$AH$44="Catastrófico"),CONCATENATE("R6C",'Matriz de Riesgos'!$U$44),"")</f>
        <v/>
      </c>
      <c r="AK41" s="42" t="str">
        <f>IF(AND('Matriz de Riesgos'!$AF$45="Baja",'Matriz de Riesgos'!$AH$45="Catastrófico"),CONCATENATE("R6C",'Matriz de Riesgos'!$U$45),"")</f>
        <v/>
      </c>
      <c r="AL41" s="42" t="str">
        <f>IF(AND('Matriz de Riesgos'!$AF$46="Baja",'Matriz de Riesgos'!$AH$46="Catastrófico"),CONCATENATE("R6C",'Matriz de Riesgos'!$U$46),"")</f>
        <v/>
      </c>
      <c r="AM41" s="43" t="str">
        <f>IF(AND('Matriz de Riesgos'!$AF$47="Baja",'Matriz de Riesgos'!$AH$47="Catastrófico"),CONCATENATE("R6C",'Matriz de Riesgos'!$U$47),"")</f>
        <v/>
      </c>
      <c r="AN41" s="69"/>
      <c r="AO41" s="595"/>
      <c r="AP41" s="596"/>
      <c r="AQ41" s="596"/>
      <c r="AR41" s="596"/>
      <c r="AS41" s="596"/>
      <c r="AT41" s="597"/>
      <c r="AU41" s="69"/>
      <c r="AV41" s="69"/>
      <c r="AW41" s="69"/>
      <c r="AX41" s="69"/>
      <c r="AY41" s="69"/>
      <c r="AZ41" s="69"/>
      <c r="BA41" s="69"/>
      <c r="BB41" s="69"/>
      <c r="BC41" s="69"/>
      <c r="BD41" s="69"/>
      <c r="BE41" s="69"/>
      <c r="BF41" s="69"/>
      <c r="BG41" s="69"/>
      <c r="BH41" s="69"/>
      <c r="BI41" s="69"/>
      <c r="BJ41" s="69"/>
      <c r="BK41" s="69"/>
      <c r="BL41" s="69"/>
      <c r="BM41" s="69"/>
      <c r="BN41" s="69"/>
      <c r="BO41" s="69"/>
      <c r="BP41" s="69"/>
      <c r="BQ41" s="69"/>
      <c r="BR41" s="69"/>
      <c r="BS41" s="69"/>
      <c r="BT41" s="69"/>
      <c r="BU41" s="69"/>
      <c r="BV41" s="69"/>
      <c r="BW41" s="69"/>
      <c r="BX41" s="69"/>
    </row>
    <row r="42" spans="1:80" ht="15" customHeight="1">
      <c r="A42" s="69"/>
      <c r="B42" s="476"/>
      <c r="C42" s="476"/>
      <c r="D42" s="477"/>
      <c r="E42" s="575"/>
      <c r="F42" s="574"/>
      <c r="G42" s="574"/>
      <c r="H42" s="574"/>
      <c r="I42" s="574"/>
      <c r="J42" s="62" t="str">
        <f>IF(AND('Matriz de Riesgos'!$AF$48="Baja",'Matriz de Riesgos'!$AH$48="Leve"),CONCATENATE("R7C",'Matriz de Riesgos'!$U$48),"")</f>
        <v/>
      </c>
      <c r="K42" s="63" t="str">
        <f>IF(AND('Matriz de Riesgos'!$AF$49="Baja",'Matriz de Riesgos'!$AH$49="Leve"),CONCATENATE("R7C",'Matriz de Riesgos'!$U$49),"")</f>
        <v/>
      </c>
      <c r="L42" s="63" t="str">
        <f>IF(AND('Matriz de Riesgos'!$AF$50="Baja",'Matriz de Riesgos'!$AH$50="Leve"),CONCATENATE("R7C",'Matriz de Riesgos'!$U$50),"")</f>
        <v/>
      </c>
      <c r="M42" s="63" t="str">
        <f>IF(AND('Matriz de Riesgos'!$AF$51="Baja",'Matriz de Riesgos'!$AH$51="Leve"),CONCATENATE("R7C",'Matriz de Riesgos'!$U$51),"")</f>
        <v/>
      </c>
      <c r="N42" s="63" t="str">
        <f>IF(AND('Matriz de Riesgos'!$AF$52="Baja",'Matriz de Riesgos'!$AH$52="Leve"),CONCATENATE("R7C",'Matriz de Riesgos'!$U$52),"")</f>
        <v/>
      </c>
      <c r="O42" s="64" t="str">
        <f>IF(AND('Matriz de Riesgos'!$AF$53="Baja",'Matriz de Riesgos'!$AH$53="Leve"),CONCATENATE("R7C",'Matriz de Riesgos'!$U$53),"")</f>
        <v/>
      </c>
      <c r="P42" s="53" t="str">
        <f>IF(AND('Matriz de Riesgos'!$AF$48="Baja",'Matriz de Riesgos'!$AH$48="Menor"),CONCATENATE("R7C",'Matriz de Riesgos'!$U$48),"")</f>
        <v/>
      </c>
      <c r="Q42" s="54" t="str">
        <f>IF(AND('Matriz de Riesgos'!$AF$49="Baja",'Matriz de Riesgos'!$AH$49="Menor"),CONCATENATE("R7C",'Matriz de Riesgos'!$U$49),"")</f>
        <v/>
      </c>
      <c r="R42" s="54" t="str">
        <f>IF(AND('Matriz de Riesgos'!$AF$50="Baja",'Matriz de Riesgos'!$AH$50="Menor"),CONCATENATE("R7C",'Matriz de Riesgos'!$U$50),"")</f>
        <v/>
      </c>
      <c r="S42" s="54" t="str">
        <f>IF(AND('Matriz de Riesgos'!$AF$51="Baja",'Matriz de Riesgos'!$AH$51="Menor"),CONCATENATE("R7C",'Matriz de Riesgos'!$U$51),"")</f>
        <v/>
      </c>
      <c r="T42" s="54" t="str">
        <f>IF(AND('Matriz de Riesgos'!$AF$52="Baja",'Matriz de Riesgos'!$AH$52="Menor"),CONCATENATE("R7C",'Matriz de Riesgos'!$U$52),"")</f>
        <v/>
      </c>
      <c r="U42" s="55" t="str">
        <f>IF(AND('Matriz de Riesgos'!$AF$53="Baja",'Matriz de Riesgos'!$AH$53="Menor"),CONCATENATE("R7C",'Matriz de Riesgos'!$U$53),"")</f>
        <v/>
      </c>
      <c r="V42" s="53" t="str">
        <f>IF(AND('Matriz de Riesgos'!$AF$48="Baja",'Matriz de Riesgos'!$AH$48="Moderado"),CONCATENATE("R7C",'Matriz de Riesgos'!$U$48),"")</f>
        <v/>
      </c>
      <c r="W42" s="54" t="str">
        <f>IF(AND('Matriz de Riesgos'!$AF$49="Baja",'Matriz de Riesgos'!$AH$49="Moderado"),CONCATENATE("R7C",'Matriz de Riesgos'!$U$49),"")</f>
        <v/>
      </c>
      <c r="X42" s="54" t="str">
        <f>IF(AND('Matriz de Riesgos'!$AF$50="Baja",'Matriz de Riesgos'!$AH$50="Moderado"),CONCATENATE("R7C",'Matriz de Riesgos'!$U$50),"")</f>
        <v/>
      </c>
      <c r="Y42" s="54" t="str">
        <f>IF(AND('Matriz de Riesgos'!$AF$51="Baja",'Matriz de Riesgos'!$AH$51="Moderado"),CONCATENATE("R7C",'Matriz de Riesgos'!$U$51),"")</f>
        <v/>
      </c>
      <c r="Z42" s="54" t="str">
        <f>IF(AND('Matriz de Riesgos'!$AF$52="Baja",'Matriz de Riesgos'!$AH$52="Moderado"),CONCATENATE("R7C",'Matriz de Riesgos'!$U$52),"")</f>
        <v/>
      </c>
      <c r="AA42" s="55" t="str">
        <f>IF(AND('Matriz de Riesgos'!$AF$53="Baja",'Matriz de Riesgos'!$AH$53="Moderado"),CONCATENATE("R7C",'Matriz de Riesgos'!$U$53),"")</f>
        <v/>
      </c>
      <c r="AB42" s="38" t="str">
        <f>IF(AND('Matriz de Riesgos'!$AF$48="Baja",'Matriz de Riesgos'!$AH$48="Mayor"),CONCATENATE("R7C",'Matriz de Riesgos'!$U$48),"")</f>
        <v/>
      </c>
      <c r="AC42" s="39" t="str">
        <f>IF(AND('Matriz de Riesgos'!$AF$49="Baja",'Matriz de Riesgos'!$AH$49="Mayor"),CONCATENATE("R7C",'Matriz de Riesgos'!$U$49),"")</f>
        <v/>
      </c>
      <c r="AD42" s="39" t="str">
        <f>IF(AND('Matriz de Riesgos'!$AF$50="Baja",'Matriz de Riesgos'!$AH$50="Mayor"),CONCATENATE("R7C",'Matriz de Riesgos'!$U$50),"")</f>
        <v/>
      </c>
      <c r="AE42" s="39" t="str">
        <f>IF(AND('Matriz de Riesgos'!$AF$51="Baja",'Matriz de Riesgos'!$AH$51="Mayor"),CONCATENATE("R7C",'Matriz de Riesgos'!$U$51),"")</f>
        <v/>
      </c>
      <c r="AF42" s="39" t="str">
        <f>IF(AND('Matriz de Riesgos'!$AF$52="Baja",'Matriz de Riesgos'!$AH$52="Mayor"),CONCATENATE("R7C",'Matriz de Riesgos'!$U$52),"")</f>
        <v/>
      </c>
      <c r="AG42" s="40" t="str">
        <f>IF(AND('Matriz de Riesgos'!$AF$53="Baja",'Matriz de Riesgos'!$AH$53="Mayor"),CONCATENATE("R7C",'Matriz de Riesgos'!$U$53),"")</f>
        <v/>
      </c>
      <c r="AH42" s="41" t="str">
        <f>IF(AND('Matriz de Riesgos'!$AF$48="Baja",'Matriz de Riesgos'!$AH$48="Catastrófico"),CONCATENATE("R7C",'Matriz de Riesgos'!$U$48),"")</f>
        <v/>
      </c>
      <c r="AI42" s="42" t="str">
        <f>IF(AND('Matriz de Riesgos'!$AF$49="Baja",'Matriz de Riesgos'!$AH$49="Catastrófico"),CONCATENATE("R7C",'Matriz de Riesgos'!$U$49),"")</f>
        <v/>
      </c>
      <c r="AJ42" s="42" t="str">
        <f>IF(AND('Matriz de Riesgos'!$AF$50="Baja",'Matriz de Riesgos'!$AH$50="Catastrófico"),CONCATENATE("R7C",'Matriz de Riesgos'!$U$50),"")</f>
        <v/>
      </c>
      <c r="AK42" s="42" t="str">
        <f>IF(AND('Matriz de Riesgos'!$AF$51="Baja",'Matriz de Riesgos'!$AH$51="Catastrófico"),CONCATENATE("R7C",'Matriz de Riesgos'!$U$51),"")</f>
        <v/>
      </c>
      <c r="AL42" s="42" t="str">
        <f>IF(AND('Matriz de Riesgos'!$AF$52="Baja",'Matriz de Riesgos'!$AH$52="Catastrófico"),CONCATENATE("R7C",'Matriz de Riesgos'!$U$52),"")</f>
        <v/>
      </c>
      <c r="AM42" s="43" t="str">
        <f>IF(AND('Matriz de Riesgos'!$AF$53="Baja",'Matriz de Riesgos'!$AH$53="Catastrófico"),CONCATENATE("R7C",'Matriz de Riesgos'!$U$53),"")</f>
        <v/>
      </c>
      <c r="AN42" s="69"/>
      <c r="AO42" s="595"/>
      <c r="AP42" s="596"/>
      <c r="AQ42" s="596"/>
      <c r="AR42" s="596"/>
      <c r="AS42" s="596"/>
      <c r="AT42" s="597"/>
      <c r="AU42" s="69"/>
      <c r="AV42" s="69"/>
      <c r="AW42" s="69"/>
      <c r="AX42" s="69"/>
      <c r="AY42" s="69"/>
      <c r="AZ42" s="69"/>
      <c r="BA42" s="69"/>
      <c r="BB42" s="69"/>
      <c r="BC42" s="69"/>
      <c r="BD42" s="69"/>
      <c r="BE42" s="69"/>
      <c r="BF42" s="69"/>
      <c r="BG42" s="69"/>
      <c r="BH42" s="69"/>
      <c r="BI42" s="69"/>
      <c r="BJ42" s="69"/>
      <c r="BK42" s="69"/>
      <c r="BL42" s="69"/>
      <c r="BM42" s="69"/>
      <c r="BN42" s="69"/>
      <c r="BO42" s="69"/>
      <c r="BP42" s="69"/>
      <c r="BQ42" s="69"/>
      <c r="BR42" s="69"/>
      <c r="BS42" s="69"/>
      <c r="BT42" s="69"/>
      <c r="BU42" s="69"/>
      <c r="BV42" s="69"/>
      <c r="BW42" s="69"/>
      <c r="BX42" s="69"/>
    </row>
    <row r="43" spans="1:80" ht="15" customHeight="1">
      <c r="A43" s="69"/>
      <c r="B43" s="476"/>
      <c r="C43" s="476"/>
      <c r="D43" s="477"/>
      <c r="E43" s="575"/>
      <c r="F43" s="574"/>
      <c r="G43" s="574"/>
      <c r="H43" s="574"/>
      <c r="I43" s="574"/>
      <c r="J43" s="62" t="str">
        <f>IF(AND('Matriz de Riesgos'!$AF$54="Baja",'Matriz de Riesgos'!$AH$54="Leve"),CONCATENATE("R8C",'Matriz de Riesgos'!$U$54),"")</f>
        <v/>
      </c>
      <c r="K43" s="63" t="str">
        <f>IF(AND('Matriz de Riesgos'!$AF$55="Baja",'Matriz de Riesgos'!$AH$55="Leve"),CONCATENATE("R8C",'Matriz de Riesgos'!$U$55),"")</f>
        <v/>
      </c>
      <c r="L43" s="63" t="str">
        <f>IF(AND('Matriz de Riesgos'!$AF$56="Baja",'Matriz de Riesgos'!$AH$56="Leve"),CONCATENATE("R8C",'Matriz de Riesgos'!$U$56),"")</f>
        <v/>
      </c>
      <c r="M43" s="63" t="str">
        <f>IF(AND('Matriz de Riesgos'!$AF$57="Baja",'Matriz de Riesgos'!$AH$57="Leve"),CONCATENATE("R8C",'Matriz de Riesgos'!$U$57),"")</f>
        <v/>
      </c>
      <c r="N43" s="63" t="str">
        <f>IF(AND('Matriz de Riesgos'!$AF$58="Baja",'Matriz de Riesgos'!$AH$58="Leve"),CONCATENATE("R8C",'Matriz de Riesgos'!$U$58),"")</f>
        <v/>
      </c>
      <c r="O43" s="64" t="str">
        <f>IF(AND('Matriz de Riesgos'!$AF$59="Baja",'Matriz de Riesgos'!$AH$59="Leve"),CONCATENATE("R8C",'Matriz de Riesgos'!$U$59),"")</f>
        <v/>
      </c>
      <c r="P43" s="53" t="str">
        <f>IF(AND('Matriz de Riesgos'!$AF$54="Baja",'Matriz de Riesgos'!$AH$54="Menor"),CONCATENATE("R8C",'Matriz de Riesgos'!$U$54),"")</f>
        <v/>
      </c>
      <c r="Q43" s="54" t="str">
        <f>IF(AND('Matriz de Riesgos'!$AF$55="Baja",'Matriz de Riesgos'!$AH$55="Menor"),CONCATENATE("R8C",'Matriz de Riesgos'!$U$55),"")</f>
        <v/>
      </c>
      <c r="R43" s="54" t="str">
        <f>IF(AND('Matriz de Riesgos'!$AF$56="Baja",'Matriz de Riesgos'!$AH$56="Menor"),CONCATENATE("R8C",'Matriz de Riesgos'!$U$56),"")</f>
        <v/>
      </c>
      <c r="S43" s="54" t="str">
        <f>IF(AND('Matriz de Riesgos'!$AF$57="Baja",'Matriz de Riesgos'!$AH$57="Menor"),CONCATENATE("R8C",'Matriz de Riesgos'!$U$57),"")</f>
        <v/>
      </c>
      <c r="T43" s="54" t="str">
        <f>IF(AND('Matriz de Riesgos'!$AF$58="Baja",'Matriz de Riesgos'!$AH$58="Menor"),CONCATENATE("R8C",'Matriz de Riesgos'!$U$58),"")</f>
        <v/>
      </c>
      <c r="U43" s="55" t="str">
        <f>IF(AND('Matriz de Riesgos'!$AF$59="Baja",'Matriz de Riesgos'!$AH$59="Menor"),CONCATENATE("R8C",'Matriz de Riesgos'!$U$59),"")</f>
        <v/>
      </c>
      <c r="V43" s="53" t="str">
        <f>IF(AND('Matriz de Riesgos'!$AF$54="Baja",'Matriz de Riesgos'!$AH$54="Moderado"),CONCATENATE("R8C",'Matriz de Riesgos'!$U$54),"")</f>
        <v/>
      </c>
      <c r="W43" s="54" t="str">
        <f>IF(AND('Matriz de Riesgos'!$AF$55="Baja",'Matriz de Riesgos'!$AH$55="Moderado"),CONCATENATE("R8C",'Matriz de Riesgos'!$U$55),"")</f>
        <v/>
      </c>
      <c r="X43" s="54" t="str">
        <f>IF(AND('Matriz de Riesgos'!$AF$56="Baja",'Matriz de Riesgos'!$AH$56="Moderado"),CONCATENATE("R8C",'Matriz de Riesgos'!$U$56),"")</f>
        <v/>
      </c>
      <c r="Y43" s="54" t="str">
        <f>IF(AND('Matriz de Riesgos'!$AF$57="Baja",'Matriz de Riesgos'!$AH$57="Moderado"),CONCATENATE("R8C",'Matriz de Riesgos'!$U$57),"")</f>
        <v/>
      </c>
      <c r="Z43" s="54" t="str">
        <f>IF(AND('Matriz de Riesgos'!$AF$58="Baja",'Matriz de Riesgos'!$AH$58="Moderado"),CONCATENATE("R8C",'Matriz de Riesgos'!$U$58),"")</f>
        <v/>
      </c>
      <c r="AA43" s="55" t="str">
        <f>IF(AND('Matriz de Riesgos'!$AF$59="Baja",'Matriz de Riesgos'!$AH$59="Moderado"),CONCATENATE("R8C",'Matriz de Riesgos'!$U$59),"")</f>
        <v/>
      </c>
      <c r="AB43" s="38" t="str">
        <f>IF(AND('Matriz de Riesgos'!$AF$54="Baja",'Matriz de Riesgos'!$AH$54="Mayor"),CONCATENATE("R8C",'Matriz de Riesgos'!$U$54),"")</f>
        <v/>
      </c>
      <c r="AC43" s="39" t="str">
        <f>IF(AND('Matriz de Riesgos'!$AF$55="Baja",'Matriz de Riesgos'!$AH$55="Mayor"),CONCATENATE("R8C",'Matriz de Riesgos'!$U$55),"")</f>
        <v/>
      </c>
      <c r="AD43" s="39" t="str">
        <f>IF(AND('Matriz de Riesgos'!$AF$56="Baja",'Matriz de Riesgos'!$AH$56="Mayor"),CONCATENATE("R8C",'Matriz de Riesgos'!$U$56),"")</f>
        <v/>
      </c>
      <c r="AE43" s="39" t="str">
        <f>IF(AND('Matriz de Riesgos'!$AF$57="Baja",'Matriz de Riesgos'!$AH$57="Mayor"),CONCATENATE("R8C",'Matriz de Riesgos'!$U$57),"")</f>
        <v/>
      </c>
      <c r="AF43" s="39" t="str">
        <f>IF(AND('Matriz de Riesgos'!$AF$58="Baja",'Matriz de Riesgos'!$AH$58="Mayor"),CONCATENATE("R8C",'Matriz de Riesgos'!$U$58),"")</f>
        <v/>
      </c>
      <c r="AG43" s="40" t="str">
        <f>IF(AND('Matriz de Riesgos'!$AF$59="Baja",'Matriz de Riesgos'!$AH$59="Mayor"),CONCATENATE("R8C",'Matriz de Riesgos'!$U$59),"")</f>
        <v/>
      </c>
      <c r="AH43" s="41" t="str">
        <f>IF(AND('Matriz de Riesgos'!$AF$54="Baja",'Matriz de Riesgos'!$AH$54="Catastrófico"),CONCATENATE("R8C",'Matriz de Riesgos'!$U$54),"")</f>
        <v/>
      </c>
      <c r="AI43" s="42" t="str">
        <f>IF(AND('Matriz de Riesgos'!$AF$55="Baja",'Matriz de Riesgos'!$AH$55="Catastrófico"),CONCATENATE("R8C",'Matriz de Riesgos'!$U$55),"")</f>
        <v/>
      </c>
      <c r="AJ43" s="42" t="str">
        <f>IF(AND('Matriz de Riesgos'!$AF$56="Baja",'Matriz de Riesgos'!$AH$56="Catastrófico"),CONCATENATE("R8C",'Matriz de Riesgos'!$U$56),"")</f>
        <v/>
      </c>
      <c r="AK43" s="42" t="str">
        <f>IF(AND('Matriz de Riesgos'!$AF$57="Baja",'Matriz de Riesgos'!$AH$57="Catastrófico"),CONCATENATE("R8C",'Matriz de Riesgos'!$U$57),"")</f>
        <v/>
      </c>
      <c r="AL43" s="42" t="str">
        <f>IF(AND('Matriz de Riesgos'!$AF$58="Baja",'Matriz de Riesgos'!$AH$58="Catastrófico"),CONCATENATE("R8C",'Matriz de Riesgos'!$U$58),"")</f>
        <v/>
      </c>
      <c r="AM43" s="43" t="str">
        <f>IF(AND('Matriz de Riesgos'!$AF$59="Baja",'Matriz de Riesgos'!$AH$59="Catastrófico"),CONCATENATE("R8C",'Matriz de Riesgos'!$U$59),"")</f>
        <v/>
      </c>
      <c r="AN43" s="69"/>
      <c r="AO43" s="595"/>
      <c r="AP43" s="596"/>
      <c r="AQ43" s="596"/>
      <c r="AR43" s="596"/>
      <c r="AS43" s="596"/>
      <c r="AT43" s="597"/>
      <c r="AU43" s="69"/>
      <c r="AV43" s="69"/>
      <c r="AW43" s="69"/>
      <c r="AX43" s="69"/>
      <c r="AY43" s="69"/>
      <c r="AZ43" s="69"/>
      <c r="BA43" s="69"/>
      <c r="BB43" s="69"/>
      <c r="BC43" s="69"/>
      <c r="BD43" s="69"/>
      <c r="BE43" s="69"/>
      <c r="BF43" s="69"/>
      <c r="BG43" s="69"/>
      <c r="BH43" s="69"/>
      <c r="BI43" s="69"/>
      <c r="BJ43" s="69"/>
      <c r="BK43" s="69"/>
      <c r="BL43" s="69"/>
      <c r="BM43" s="69"/>
      <c r="BN43" s="69"/>
      <c r="BO43" s="69"/>
      <c r="BP43" s="69"/>
      <c r="BQ43" s="69"/>
      <c r="BR43" s="69"/>
      <c r="BS43" s="69"/>
      <c r="BT43" s="69"/>
      <c r="BU43" s="69"/>
      <c r="BV43" s="69"/>
      <c r="BW43" s="69"/>
      <c r="BX43" s="69"/>
    </row>
    <row r="44" spans="1:80" ht="15" customHeight="1">
      <c r="A44" s="69"/>
      <c r="B44" s="476"/>
      <c r="C44" s="476"/>
      <c r="D44" s="477"/>
      <c r="E44" s="575"/>
      <c r="F44" s="574"/>
      <c r="G44" s="574"/>
      <c r="H44" s="574"/>
      <c r="I44" s="574"/>
      <c r="J44" s="62" t="e">
        <f>IF(AND('Matriz de Riesgos'!#REF!="Baja",'Matriz de Riesgos'!#REF!="Leve"),CONCATENATE("R9C",'Matriz de Riesgos'!#REF!),"")</f>
        <v>#REF!</v>
      </c>
      <c r="K44" s="63" t="e">
        <f>IF(AND('Matriz de Riesgos'!#REF!="Baja",'Matriz de Riesgos'!#REF!="Leve"),CONCATENATE("R9C",'Matriz de Riesgos'!#REF!),"")</f>
        <v>#REF!</v>
      </c>
      <c r="L44" s="63" t="e">
        <f>IF(AND('Matriz de Riesgos'!#REF!="Baja",'Matriz de Riesgos'!#REF!="Leve"),CONCATENATE("R9C",'Matriz de Riesgos'!#REF!),"")</f>
        <v>#REF!</v>
      </c>
      <c r="M44" s="63" t="e">
        <f>IF(AND('Matriz de Riesgos'!#REF!="Baja",'Matriz de Riesgos'!#REF!="Leve"),CONCATENATE("R9C",'Matriz de Riesgos'!#REF!),"")</f>
        <v>#REF!</v>
      </c>
      <c r="N44" s="63" t="e">
        <f>IF(AND('Matriz de Riesgos'!#REF!="Baja",'Matriz de Riesgos'!#REF!="Leve"),CONCATENATE("R9C",'Matriz de Riesgos'!#REF!),"")</f>
        <v>#REF!</v>
      </c>
      <c r="O44" s="64" t="e">
        <f>IF(AND('Matriz de Riesgos'!#REF!="Baja",'Matriz de Riesgos'!#REF!="Leve"),CONCATENATE("R9C",'Matriz de Riesgos'!#REF!),"")</f>
        <v>#REF!</v>
      </c>
      <c r="P44" s="53" t="e">
        <f>IF(AND('Matriz de Riesgos'!#REF!="Baja",'Matriz de Riesgos'!#REF!="Menor"),CONCATENATE("R9C",'Matriz de Riesgos'!#REF!),"")</f>
        <v>#REF!</v>
      </c>
      <c r="Q44" s="54" t="e">
        <f>IF(AND('Matriz de Riesgos'!#REF!="Baja",'Matriz de Riesgos'!#REF!="Menor"),CONCATENATE("R9C",'Matriz de Riesgos'!#REF!),"")</f>
        <v>#REF!</v>
      </c>
      <c r="R44" s="54" t="e">
        <f>IF(AND('Matriz de Riesgos'!#REF!="Baja",'Matriz de Riesgos'!#REF!="Menor"),CONCATENATE("R9C",'Matriz de Riesgos'!#REF!),"")</f>
        <v>#REF!</v>
      </c>
      <c r="S44" s="54" t="e">
        <f>IF(AND('Matriz de Riesgos'!#REF!="Baja",'Matriz de Riesgos'!#REF!="Menor"),CONCATENATE("R9C",'Matriz de Riesgos'!#REF!),"")</f>
        <v>#REF!</v>
      </c>
      <c r="T44" s="54" t="e">
        <f>IF(AND('Matriz de Riesgos'!#REF!="Baja",'Matriz de Riesgos'!#REF!="Menor"),CONCATENATE("R9C",'Matriz de Riesgos'!#REF!),"")</f>
        <v>#REF!</v>
      </c>
      <c r="U44" s="55" t="e">
        <f>IF(AND('Matriz de Riesgos'!#REF!="Baja",'Matriz de Riesgos'!#REF!="Menor"),CONCATENATE("R9C",'Matriz de Riesgos'!#REF!),"")</f>
        <v>#REF!</v>
      </c>
      <c r="V44" s="53" t="e">
        <f>IF(AND('Matriz de Riesgos'!#REF!="Baja",'Matriz de Riesgos'!#REF!="Moderado"),CONCATENATE("R9C",'Matriz de Riesgos'!#REF!),"")</f>
        <v>#REF!</v>
      </c>
      <c r="W44" s="54" t="e">
        <f>IF(AND('Matriz de Riesgos'!#REF!="Baja",'Matriz de Riesgos'!#REF!="Moderado"),CONCATENATE("R9C",'Matriz de Riesgos'!#REF!),"")</f>
        <v>#REF!</v>
      </c>
      <c r="X44" s="54" t="e">
        <f>IF(AND('Matriz de Riesgos'!#REF!="Baja",'Matriz de Riesgos'!#REF!="Moderado"),CONCATENATE("R9C",'Matriz de Riesgos'!#REF!),"")</f>
        <v>#REF!</v>
      </c>
      <c r="Y44" s="54" t="e">
        <f>IF(AND('Matriz de Riesgos'!#REF!="Baja",'Matriz de Riesgos'!#REF!="Moderado"),CONCATENATE("R9C",'Matriz de Riesgos'!#REF!),"")</f>
        <v>#REF!</v>
      </c>
      <c r="Z44" s="54" t="e">
        <f>IF(AND('Matriz de Riesgos'!#REF!="Baja",'Matriz de Riesgos'!#REF!="Moderado"),CONCATENATE("R9C",'Matriz de Riesgos'!#REF!),"")</f>
        <v>#REF!</v>
      </c>
      <c r="AA44" s="55" t="e">
        <f>IF(AND('Matriz de Riesgos'!#REF!="Baja",'Matriz de Riesgos'!#REF!="Moderado"),CONCATENATE("R9C",'Matriz de Riesgos'!#REF!),"")</f>
        <v>#REF!</v>
      </c>
      <c r="AB44" s="38" t="e">
        <f>IF(AND('Matriz de Riesgos'!#REF!="Baja",'Matriz de Riesgos'!#REF!="Mayor"),CONCATENATE("R9C",'Matriz de Riesgos'!#REF!),"")</f>
        <v>#REF!</v>
      </c>
      <c r="AC44" s="39" t="e">
        <f>IF(AND('Matriz de Riesgos'!#REF!="Baja",'Matriz de Riesgos'!#REF!="Mayor"),CONCATENATE("R9C",'Matriz de Riesgos'!#REF!),"")</f>
        <v>#REF!</v>
      </c>
      <c r="AD44" s="39" t="e">
        <f>IF(AND('Matriz de Riesgos'!#REF!="Baja",'Matriz de Riesgos'!#REF!="Mayor"),CONCATENATE("R9C",'Matriz de Riesgos'!#REF!),"")</f>
        <v>#REF!</v>
      </c>
      <c r="AE44" s="39" t="e">
        <f>IF(AND('Matriz de Riesgos'!#REF!="Baja",'Matriz de Riesgos'!#REF!="Mayor"),CONCATENATE("R9C",'Matriz de Riesgos'!#REF!),"")</f>
        <v>#REF!</v>
      </c>
      <c r="AF44" s="39" t="e">
        <f>IF(AND('Matriz de Riesgos'!#REF!="Baja",'Matriz de Riesgos'!#REF!="Mayor"),CONCATENATE("R9C",'Matriz de Riesgos'!#REF!),"")</f>
        <v>#REF!</v>
      </c>
      <c r="AG44" s="40" t="e">
        <f>IF(AND('Matriz de Riesgos'!#REF!="Baja",'Matriz de Riesgos'!#REF!="Mayor"),CONCATENATE("R9C",'Matriz de Riesgos'!#REF!),"")</f>
        <v>#REF!</v>
      </c>
      <c r="AH44" s="41" t="e">
        <f>IF(AND('Matriz de Riesgos'!#REF!="Baja",'Matriz de Riesgos'!#REF!="Catastrófico"),CONCATENATE("R9C",'Matriz de Riesgos'!#REF!),"")</f>
        <v>#REF!</v>
      </c>
      <c r="AI44" s="42" t="e">
        <f>IF(AND('Matriz de Riesgos'!#REF!="Baja",'Matriz de Riesgos'!#REF!="Catastrófico"),CONCATENATE("R9C",'Matriz de Riesgos'!#REF!),"")</f>
        <v>#REF!</v>
      </c>
      <c r="AJ44" s="42" t="e">
        <f>IF(AND('Matriz de Riesgos'!#REF!="Baja",'Matriz de Riesgos'!#REF!="Catastrófico"),CONCATENATE("R9C",'Matriz de Riesgos'!#REF!),"")</f>
        <v>#REF!</v>
      </c>
      <c r="AK44" s="42" t="e">
        <f>IF(AND('Matriz de Riesgos'!#REF!="Baja",'Matriz de Riesgos'!#REF!="Catastrófico"),CONCATENATE("R9C",'Matriz de Riesgos'!#REF!),"")</f>
        <v>#REF!</v>
      </c>
      <c r="AL44" s="42" t="e">
        <f>IF(AND('Matriz de Riesgos'!#REF!="Baja",'Matriz de Riesgos'!#REF!="Catastrófico"),CONCATENATE("R9C",'Matriz de Riesgos'!#REF!),"")</f>
        <v>#REF!</v>
      </c>
      <c r="AM44" s="43" t="e">
        <f>IF(AND('Matriz de Riesgos'!#REF!="Baja",'Matriz de Riesgos'!#REF!="Catastrófico"),CONCATENATE("R9C",'Matriz de Riesgos'!#REF!),"")</f>
        <v>#REF!</v>
      </c>
      <c r="AN44" s="69"/>
      <c r="AO44" s="595"/>
      <c r="AP44" s="596"/>
      <c r="AQ44" s="596"/>
      <c r="AR44" s="596"/>
      <c r="AS44" s="596"/>
      <c r="AT44" s="597"/>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row>
    <row r="45" spans="1:80" ht="15.75" customHeight="1" thickBot="1">
      <c r="A45" s="69"/>
      <c r="B45" s="476"/>
      <c r="C45" s="476"/>
      <c r="D45" s="477"/>
      <c r="E45" s="576"/>
      <c r="F45" s="577"/>
      <c r="G45" s="577"/>
      <c r="H45" s="577"/>
      <c r="I45" s="577"/>
      <c r="J45" s="65" t="e">
        <f>IF(AND('Matriz de Riesgos'!#REF!="Baja",'Matriz de Riesgos'!#REF!="Leve"),CONCATENATE("R10C",'Matriz de Riesgos'!#REF!),"")</f>
        <v>#REF!</v>
      </c>
      <c r="K45" s="66" t="e">
        <f>IF(AND('Matriz de Riesgos'!#REF!="Baja",'Matriz de Riesgos'!#REF!="Leve"),CONCATENATE("R10C",'Matriz de Riesgos'!#REF!),"")</f>
        <v>#REF!</v>
      </c>
      <c r="L45" s="66" t="e">
        <f>IF(AND('Matriz de Riesgos'!#REF!="Baja",'Matriz de Riesgos'!#REF!="Leve"),CONCATENATE("R10C",'Matriz de Riesgos'!#REF!),"")</f>
        <v>#REF!</v>
      </c>
      <c r="M45" s="66" t="e">
        <f>IF(AND('Matriz de Riesgos'!#REF!="Baja",'Matriz de Riesgos'!#REF!="Leve"),CONCATENATE("R10C",'Matriz de Riesgos'!#REF!),"")</f>
        <v>#REF!</v>
      </c>
      <c r="N45" s="66" t="e">
        <f>IF(AND('Matriz de Riesgos'!#REF!="Baja",'Matriz de Riesgos'!#REF!="Leve"),CONCATENATE("R10C",'Matriz de Riesgos'!#REF!),"")</f>
        <v>#REF!</v>
      </c>
      <c r="O45" s="67" t="e">
        <f>IF(AND('Matriz de Riesgos'!#REF!="Baja",'Matriz de Riesgos'!#REF!="Leve"),CONCATENATE("R10C",'Matriz de Riesgos'!#REF!),"")</f>
        <v>#REF!</v>
      </c>
      <c r="P45" s="53" t="e">
        <f>IF(AND('Matriz de Riesgos'!#REF!="Baja",'Matriz de Riesgos'!#REF!="Menor"),CONCATENATE("R10C",'Matriz de Riesgos'!#REF!),"")</f>
        <v>#REF!</v>
      </c>
      <c r="Q45" s="54" t="e">
        <f>IF(AND('Matriz de Riesgos'!#REF!="Baja",'Matriz de Riesgos'!#REF!="Menor"),CONCATENATE("R10C",'Matriz de Riesgos'!#REF!),"")</f>
        <v>#REF!</v>
      </c>
      <c r="R45" s="54" t="e">
        <f>IF(AND('Matriz de Riesgos'!#REF!="Baja",'Matriz de Riesgos'!#REF!="Menor"),CONCATENATE("R10C",'Matriz de Riesgos'!#REF!),"")</f>
        <v>#REF!</v>
      </c>
      <c r="S45" s="54" t="e">
        <f>IF(AND('Matriz de Riesgos'!#REF!="Baja",'Matriz de Riesgos'!#REF!="Menor"),CONCATENATE("R10C",'Matriz de Riesgos'!#REF!),"")</f>
        <v>#REF!</v>
      </c>
      <c r="T45" s="54" t="e">
        <f>IF(AND('Matriz de Riesgos'!#REF!="Baja",'Matriz de Riesgos'!#REF!="Menor"),CONCATENATE("R10C",'Matriz de Riesgos'!#REF!),"")</f>
        <v>#REF!</v>
      </c>
      <c r="U45" s="55" t="e">
        <f>IF(AND('Matriz de Riesgos'!#REF!="Baja",'Matriz de Riesgos'!#REF!="Menor"),CONCATENATE("R10C",'Matriz de Riesgos'!#REF!),"")</f>
        <v>#REF!</v>
      </c>
      <c r="V45" s="56" t="e">
        <f>IF(AND('Matriz de Riesgos'!#REF!="Baja",'Matriz de Riesgos'!#REF!="Moderado"),CONCATENATE("R10C",'Matriz de Riesgos'!#REF!),"")</f>
        <v>#REF!</v>
      </c>
      <c r="W45" s="57" t="e">
        <f>IF(AND('Matriz de Riesgos'!#REF!="Baja",'Matriz de Riesgos'!#REF!="Moderado"),CONCATENATE("R10C",'Matriz de Riesgos'!#REF!),"")</f>
        <v>#REF!</v>
      </c>
      <c r="X45" s="57" t="e">
        <f>IF(AND('Matriz de Riesgos'!#REF!="Baja",'Matriz de Riesgos'!#REF!="Moderado"),CONCATENATE("R10C",'Matriz de Riesgos'!#REF!),"")</f>
        <v>#REF!</v>
      </c>
      <c r="Y45" s="57" t="e">
        <f>IF(AND('Matriz de Riesgos'!#REF!="Baja",'Matriz de Riesgos'!#REF!="Moderado"),CONCATENATE("R10C",'Matriz de Riesgos'!#REF!),"")</f>
        <v>#REF!</v>
      </c>
      <c r="Z45" s="57" t="e">
        <f>IF(AND('Matriz de Riesgos'!#REF!="Baja",'Matriz de Riesgos'!#REF!="Moderado"),CONCATENATE("R10C",'Matriz de Riesgos'!#REF!),"")</f>
        <v>#REF!</v>
      </c>
      <c r="AA45" s="58" t="e">
        <f>IF(AND('Matriz de Riesgos'!#REF!="Baja",'Matriz de Riesgos'!#REF!="Moderado"),CONCATENATE("R10C",'Matriz de Riesgos'!#REF!),"")</f>
        <v>#REF!</v>
      </c>
      <c r="AB45" s="44" t="e">
        <f>IF(AND('Matriz de Riesgos'!#REF!="Baja",'Matriz de Riesgos'!#REF!="Mayor"),CONCATENATE("R10C",'Matriz de Riesgos'!#REF!),"")</f>
        <v>#REF!</v>
      </c>
      <c r="AC45" s="45" t="e">
        <f>IF(AND('Matriz de Riesgos'!#REF!="Baja",'Matriz de Riesgos'!#REF!="Mayor"),CONCATENATE("R10C",'Matriz de Riesgos'!#REF!),"")</f>
        <v>#REF!</v>
      </c>
      <c r="AD45" s="45" t="e">
        <f>IF(AND('Matriz de Riesgos'!#REF!="Baja",'Matriz de Riesgos'!#REF!="Mayor"),CONCATENATE("R10C",'Matriz de Riesgos'!#REF!),"")</f>
        <v>#REF!</v>
      </c>
      <c r="AE45" s="45" t="e">
        <f>IF(AND('Matriz de Riesgos'!#REF!="Baja",'Matriz de Riesgos'!#REF!="Mayor"),CONCATENATE("R10C",'Matriz de Riesgos'!#REF!),"")</f>
        <v>#REF!</v>
      </c>
      <c r="AF45" s="45" t="e">
        <f>IF(AND('Matriz de Riesgos'!#REF!="Baja",'Matriz de Riesgos'!#REF!="Mayor"),CONCATENATE("R10C",'Matriz de Riesgos'!#REF!),"")</f>
        <v>#REF!</v>
      </c>
      <c r="AG45" s="46" t="e">
        <f>IF(AND('Matriz de Riesgos'!#REF!="Baja",'Matriz de Riesgos'!#REF!="Mayor"),CONCATENATE("R10C",'Matriz de Riesgos'!#REF!),"")</f>
        <v>#REF!</v>
      </c>
      <c r="AH45" s="47" t="e">
        <f>IF(AND('Matriz de Riesgos'!#REF!="Baja",'Matriz de Riesgos'!#REF!="Catastrófico"),CONCATENATE("R10C",'Matriz de Riesgos'!#REF!),"")</f>
        <v>#REF!</v>
      </c>
      <c r="AI45" s="48" t="e">
        <f>IF(AND('Matriz de Riesgos'!#REF!="Baja",'Matriz de Riesgos'!#REF!="Catastrófico"),CONCATENATE("R10C",'Matriz de Riesgos'!#REF!),"")</f>
        <v>#REF!</v>
      </c>
      <c r="AJ45" s="48" t="e">
        <f>IF(AND('Matriz de Riesgos'!#REF!="Baja",'Matriz de Riesgos'!#REF!="Catastrófico"),CONCATENATE("R10C",'Matriz de Riesgos'!#REF!),"")</f>
        <v>#REF!</v>
      </c>
      <c r="AK45" s="48" t="e">
        <f>IF(AND('Matriz de Riesgos'!#REF!="Baja",'Matriz de Riesgos'!#REF!="Catastrófico"),CONCATENATE("R10C",'Matriz de Riesgos'!#REF!),"")</f>
        <v>#REF!</v>
      </c>
      <c r="AL45" s="48" t="e">
        <f>IF(AND('Matriz de Riesgos'!#REF!="Baja",'Matriz de Riesgos'!#REF!="Catastrófico"),CONCATENATE("R10C",'Matriz de Riesgos'!#REF!),"")</f>
        <v>#REF!</v>
      </c>
      <c r="AM45" s="49" t="e">
        <f>IF(AND('Matriz de Riesgos'!#REF!="Baja",'Matriz de Riesgos'!#REF!="Catastrófico"),CONCATENATE("R10C",'Matriz de Riesgos'!#REF!),"")</f>
        <v>#REF!</v>
      </c>
      <c r="AN45" s="69"/>
      <c r="AO45" s="598"/>
      <c r="AP45" s="599"/>
      <c r="AQ45" s="599"/>
      <c r="AR45" s="599"/>
      <c r="AS45" s="599"/>
      <c r="AT45" s="600"/>
    </row>
    <row r="46" spans="1:80" ht="46.5" customHeight="1">
      <c r="A46" s="69"/>
      <c r="B46" s="476"/>
      <c r="C46" s="476"/>
      <c r="D46" s="477"/>
      <c r="E46" s="571" t="s">
        <v>939</v>
      </c>
      <c r="F46" s="572"/>
      <c r="G46" s="572"/>
      <c r="H46" s="572"/>
      <c r="I46" s="589"/>
      <c r="J46" s="59" t="str">
        <f>IF(AND('Matriz de Riesgos'!$AF$12="Muy Baja",'Matriz de Riesgos'!$AH$12="Leve"),CONCATENATE("R1C",'Matriz de Riesgos'!$U$12),"")</f>
        <v/>
      </c>
      <c r="K46" s="60" t="str">
        <f>IF(AND('Matriz de Riesgos'!$AF$13="Muy Baja",'Matriz de Riesgos'!$AH$13="Leve"),CONCATENATE("R1C",'Matriz de Riesgos'!$U$13),"")</f>
        <v/>
      </c>
      <c r="L46" s="60" t="str">
        <f>IF(AND('Matriz de Riesgos'!$AF$14="Muy Baja",'Matriz de Riesgos'!$AH$14="Leve"),CONCATENATE("R1C",'Matriz de Riesgos'!$U$14),"")</f>
        <v/>
      </c>
      <c r="M46" s="60" t="str">
        <f>IF(AND('Matriz de Riesgos'!$AF$15="Muy Baja",'Matriz de Riesgos'!$AH$15="Leve"),CONCATENATE("R1C",'Matriz de Riesgos'!$U$15),"")</f>
        <v/>
      </c>
      <c r="N46" s="60" t="str">
        <f>IF(AND('Matriz de Riesgos'!$AF$16="Muy Baja",'Matriz de Riesgos'!$AH$16="Leve"),CONCATENATE("R1C",'Matriz de Riesgos'!$U$16),"")</f>
        <v/>
      </c>
      <c r="O46" s="61" t="str">
        <f>IF(AND('Matriz de Riesgos'!$AF$17="Muy Baja",'Matriz de Riesgos'!$AH$17="Leve"),CONCATENATE("R1C",'Matriz de Riesgos'!$U$17),"")</f>
        <v/>
      </c>
      <c r="P46" s="59" t="str">
        <f>IF(AND('Matriz de Riesgos'!$AF$12="Muy Baja",'Matriz de Riesgos'!$AH$12="Menor"),CONCATENATE("R1C",'Matriz de Riesgos'!$U$12),"")</f>
        <v/>
      </c>
      <c r="Q46" s="60" t="str">
        <f>IF(AND('Matriz de Riesgos'!$AF$13="Muy Baja",'Matriz de Riesgos'!$AH$13="Menor"),CONCATENATE("R1C",'Matriz de Riesgos'!$U$13),"")</f>
        <v/>
      </c>
      <c r="R46" s="60" t="str">
        <f>IF(AND('Matriz de Riesgos'!$AF$14="Muy Baja",'Matriz de Riesgos'!$AH$14="Menor"),CONCATENATE("R1C",'Matriz de Riesgos'!$U$14),"")</f>
        <v/>
      </c>
      <c r="S46" s="60" t="str">
        <f>IF(AND('Matriz de Riesgos'!$AF$15="Muy Baja",'Matriz de Riesgos'!$AH$15="Menor"),CONCATENATE("R1C",'Matriz de Riesgos'!$U$15),"")</f>
        <v/>
      </c>
      <c r="T46" s="60" t="str">
        <f>IF(AND('Matriz de Riesgos'!$AF$16="Muy Baja",'Matriz de Riesgos'!$AH$16="Menor"),CONCATENATE("R1C",'Matriz de Riesgos'!$U$16),"")</f>
        <v/>
      </c>
      <c r="U46" s="61" t="str">
        <f>IF(AND('Matriz de Riesgos'!$AF$17="Muy Baja",'Matriz de Riesgos'!$AH$17="Menor"),CONCATENATE("R1C",'Matriz de Riesgos'!$U$17),"")</f>
        <v/>
      </c>
      <c r="V46" s="50" t="str">
        <f>IF(AND('Matriz de Riesgos'!$AF$12="Muy Baja",'Matriz de Riesgos'!$AH$12="Moderado"),CONCATENATE("R1C",'Matriz de Riesgos'!$U$12),"")</f>
        <v/>
      </c>
      <c r="W46" s="68" t="str">
        <f>IF(AND('Matriz de Riesgos'!$AF$13="Muy Baja",'Matriz de Riesgos'!$AH$13="Moderado"),CONCATENATE("R1C",'Matriz de Riesgos'!$U$13),"")</f>
        <v/>
      </c>
      <c r="X46" s="51" t="str">
        <f>IF(AND('Matriz de Riesgos'!$AF$14="Muy Baja",'Matriz de Riesgos'!$AH$14="Moderado"),CONCATENATE("R1C",'Matriz de Riesgos'!$U$14),"")</f>
        <v/>
      </c>
      <c r="Y46" s="51" t="str">
        <f>IF(AND('Matriz de Riesgos'!$AF$15="Muy Baja",'Matriz de Riesgos'!$AH$15="Moderado"),CONCATENATE("R1C",'Matriz de Riesgos'!$U$15),"")</f>
        <v/>
      </c>
      <c r="Z46" s="51" t="str">
        <f>IF(AND('Matriz de Riesgos'!$AF$16="Muy Baja",'Matriz de Riesgos'!$AH$16="Moderado"),CONCATENATE("R1C",'Matriz de Riesgos'!$U$16),"")</f>
        <v/>
      </c>
      <c r="AA46" s="52" t="str">
        <f>IF(AND('Matriz de Riesgos'!$AF$17="Muy Baja",'Matriz de Riesgos'!$AH$17="Moderado"),CONCATENATE("R1C",'Matriz de Riesgos'!$U$17),"")</f>
        <v/>
      </c>
      <c r="AB46" s="32" t="str">
        <f>IF(AND('Matriz de Riesgos'!$AF$12="Muy Baja",'Matriz de Riesgos'!$AH$12="Mayor"),CONCATENATE("R1C",'Matriz de Riesgos'!$U$12),"")</f>
        <v/>
      </c>
      <c r="AC46" s="33" t="str">
        <f>IF(AND('Matriz de Riesgos'!$AF$13="Muy Baja",'Matriz de Riesgos'!$AH$13="Mayor"),CONCATENATE("R1C",'Matriz de Riesgos'!$U$13),"")</f>
        <v/>
      </c>
      <c r="AD46" s="33" t="str">
        <f>IF(AND('Matriz de Riesgos'!$AF$14="Muy Baja",'Matriz de Riesgos'!$AH$14="Mayor"),CONCATENATE("R1C",'Matriz de Riesgos'!$U$14),"")</f>
        <v/>
      </c>
      <c r="AE46" s="33" t="str">
        <f>IF(AND('Matriz de Riesgos'!$AF$15="Muy Baja",'Matriz de Riesgos'!$AH$15="Mayor"),CONCATENATE("R1C",'Matriz de Riesgos'!$U$15),"")</f>
        <v/>
      </c>
      <c r="AF46" s="33" t="str">
        <f>IF(AND('Matriz de Riesgos'!$AF$16="Muy Baja",'Matriz de Riesgos'!$AH$16="Mayor"),CONCATENATE("R1C",'Matriz de Riesgos'!$U$16),"")</f>
        <v/>
      </c>
      <c r="AG46" s="34" t="str">
        <f>IF(AND('Matriz de Riesgos'!$AF$17="Muy Baja",'Matriz de Riesgos'!$AH$17="Mayor"),CONCATENATE("R1C",'Matriz de Riesgos'!$U$17),"")</f>
        <v/>
      </c>
      <c r="AH46" s="35" t="str">
        <f>IF(AND('Matriz de Riesgos'!$AF$12="Muy Baja",'Matriz de Riesgos'!$AH$12="Catastrófico"),CONCATENATE("R1C",'Matriz de Riesgos'!$U$12),"")</f>
        <v/>
      </c>
      <c r="AI46" s="36" t="str">
        <f>IF(AND('Matriz de Riesgos'!$AF$13="Muy Baja",'Matriz de Riesgos'!$AH$13="Catastrófico"),CONCATENATE("R1C",'Matriz de Riesgos'!$U$13),"")</f>
        <v/>
      </c>
      <c r="AJ46" s="36" t="str">
        <f>IF(AND('Matriz de Riesgos'!$AF$14="Muy Baja",'Matriz de Riesgos'!$AH$14="Catastrófico"),CONCATENATE("R1C",'Matriz de Riesgos'!$U$14),"")</f>
        <v/>
      </c>
      <c r="AK46" s="36" t="str">
        <f>IF(AND('Matriz de Riesgos'!$AF$15="Muy Baja",'Matriz de Riesgos'!$AH$15="Catastrófico"),CONCATENATE("R1C",'Matriz de Riesgos'!$U$15),"")</f>
        <v/>
      </c>
      <c r="AL46" s="36" t="str">
        <f>IF(AND('Matriz de Riesgos'!$AF$16="Muy Baja",'Matriz de Riesgos'!$AH$16="Catastrófico"),CONCATENATE("R1C",'Matriz de Riesgos'!$U$16),"")</f>
        <v/>
      </c>
      <c r="AM46" s="37" t="str">
        <f>IF(AND('Matriz de Riesgos'!$AF$17="Muy Baja",'Matriz de Riesgos'!$AH$17="Catastrófico"),CONCATENATE("R1C",'Matriz de Riesgos'!$U$17),"")</f>
        <v/>
      </c>
      <c r="AN46" s="69"/>
      <c r="AO46" s="69"/>
      <c r="AP46" s="69"/>
      <c r="AQ46" s="69"/>
      <c r="AR46" s="69"/>
      <c r="AS46" s="69"/>
      <c r="AT46" s="69"/>
      <c r="AU46" s="69"/>
      <c r="AV46" s="69"/>
      <c r="AW46" s="69"/>
      <c r="AX46" s="69"/>
      <c r="AY46" s="69"/>
      <c r="AZ46" s="69"/>
      <c r="BA46" s="69"/>
      <c r="BB46" s="69"/>
      <c r="BC46" s="69"/>
      <c r="BD46" s="69"/>
      <c r="BE46" s="69"/>
      <c r="BF46" s="69"/>
      <c r="BG46" s="69"/>
      <c r="BH46" s="69"/>
      <c r="BI46" s="69"/>
      <c r="BJ46" s="69"/>
      <c r="BK46" s="69"/>
      <c r="BL46" s="69"/>
      <c r="BM46" s="69"/>
      <c r="BN46" s="69"/>
      <c r="BO46" s="69"/>
      <c r="BP46" s="69"/>
      <c r="BQ46" s="69"/>
      <c r="BR46" s="69"/>
      <c r="BS46" s="69"/>
      <c r="BT46" s="69"/>
      <c r="BU46" s="69"/>
      <c r="BV46" s="69"/>
      <c r="BW46" s="69"/>
      <c r="BX46" s="69"/>
      <c r="BY46" s="69"/>
      <c r="BZ46" s="69"/>
      <c r="CA46" s="69"/>
      <c r="CB46" s="69"/>
    </row>
    <row r="47" spans="1:80" ht="46.5" customHeight="1">
      <c r="A47" s="69"/>
      <c r="B47" s="476"/>
      <c r="C47" s="476"/>
      <c r="D47" s="477"/>
      <c r="E47" s="573"/>
      <c r="F47" s="574"/>
      <c r="G47" s="574"/>
      <c r="H47" s="574"/>
      <c r="I47" s="590"/>
      <c r="J47" s="62" t="str">
        <f>IF(AND('Matriz de Riesgos'!$AF$18="Muy Baja",'Matriz de Riesgos'!$AH$18="Leve"),CONCATENATE("R2C",'Matriz de Riesgos'!$U$18),"")</f>
        <v/>
      </c>
      <c r="K47" s="63" t="str">
        <f>IF(AND('Matriz de Riesgos'!$AF$19="Muy Baja",'Matriz de Riesgos'!$AH$19="Leve"),CONCATENATE("R2C",'Matriz de Riesgos'!$U$19),"")</f>
        <v/>
      </c>
      <c r="L47" s="63" t="str">
        <f>IF(AND('Matriz de Riesgos'!$AF$20="Muy Baja",'Matriz de Riesgos'!$AH$20="Leve"),CONCATENATE("R2C",'Matriz de Riesgos'!$U$20),"")</f>
        <v/>
      </c>
      <c r="M47" s="63" t="str">
        <f>IF(AND('Matriz de Riesgos'!$AF$21="Muy Baja",'Matriz de Riesgos'!$AH$21="Leve"),CONCATENATE("R2C",'Matriz de Riesgos'!$U$21),"")</f>
        <v/>
      </c>
      <c r="N47" s="63" t="str">
        <f>IF(AND('Matriz de Riesgos'!$AF$22="Muy Baja",'Matriz de Riesgos'!$AH$22="Leve"),CONCATENATE("R2C",'Matriz de Riesgos'!$U$22),"")</f>
        <v/>
      </c>
      <c r="O47" s="64" t="str">
        <f>IF(AND('Matriz de Riesgos'!$AF$23="Muy Baja",'Matriz de Riesgos'!$AH$23="Leve"),CONCATENATE("R2C",'Matriz de Riesgos'!$U$23),"")</f>
        <v/>
      </c>
      <c r="P47" s="62" t="str">
        <f>IF(AND('Matriz de Riesgos'!$AF$18="Muy Baja",'Matriz de Riesgos'!$AH$18="Menor"),CONCATENATE("R2C",'Matriz de Riesgos'!$U$18),"")</f>
        <v/>
      </c>
      <c r="Q47" s="63" t="str">
        <f>IF(AND('Matriz de Riesgos'!$AF$19="Muy Baja",'Matriz de Riesgos'!$AH$19="Menor"),CONCATENATE("R2C",'Matriz de Riesgos'!$U$19),"")</f>
        <v/>
      </c>
      <c r="R47" s="63" t="str">
        <f>IF(AND('Matriz de Riesgos'!$AF$20="Muy Baja",'Matriz de Riesgos'!$AH$20="Menor"),CONCATENATE("R2C",'Matriz de Riesgos'!$U$20),"")</f>
        <v/>
      </c>
      <c r="S47" s="63" t="str">
        <f>IF(AND('Matriz de Riesgos'!$AF$21="Muy Baja",'Matriz de Riesgos'!$AH$21="Menor"),CONCATENATE("R2C",'Matriz de Riesgos'!$U$21),"")</f>
        <v/>
      </c>
      <c r="T47" s="63" t="str">
        <f>IF(AND('Matriz de Riesgos'!$AF$22="Muy Baja",'Matriz de Riesgos'!$AH$22="Menor"),CONCATENATE("R2C",'Matriz de Riesgos'!$U$22),"")</f>
        <v/>
      </c>
      <c r="U47" s="64" t="str">
        <f>IF(AND('Matriz de Riesgos'!$AF$23="Muy Baja",'Matriz de Riesgos'!$AH$23="Menor"),CONCATENATE("R2C",'Matriz de Riesgos'!$U$23),"")</f>
        <v/>
      </c>
      <c r="V47" s="53" t="str">
        <f>IF(AND('Matriz de Riesgos'!$AF$18="Muy Baja",'Matriz de Riesgos'!$AH$18="Moderado"),CONCATENATE("R2C",'Matriz de Riesgos'!$U$18),"")</f>
        <v/>
      </c>
      <c r="W47" s="54" t="str">
        <f>IF(AND('Matriz de Riesgos'!$AF$19="Muy Baja",'Matriz de Riesgos'!$AH$19="Moderado"),CONCATENATE("R2C",'Matriz de Riesgos'!$U$19),"")</f>
        <v/>
      </c>
      <c r="X47" s="54" t="str">
        <f>IF(AND('Matriz de Riesgos'!$AF$20="Muy Baja",'Matriz de Riesgos'!$AH$20="Moderado"),CONCATENATE("R2C",'Matriz de Riesgos'!$U$20),"")</f>
        <v/>
      </c>
      <c r="Y47" s="54" t="str">
        <f>IF(AND('Matriz de Riesgos'!$AF$21="Muy Baja",'Matriz de Riesgos'!$AH$21="Moderado"),CONCATENATE("R2C",'Matriz de Riesgos'!$U$21),"")</f>
        <v/>
      </c>
      <c r="Z47" s="54" t="str">
        <f>IF(AND('Matriz de Riesgos'!$AF$22="Muy Baja",'Matriz de Riesgos'!$AH$22="Moderado"),CONCATENATE("R2C",'Matriz de Riesgos'!$U$22),"")</f>
        <v/>
      </c>
      <c r="AA47" s="55" t="str">
        <f>IF(AND('Matriz de Riesgos'!$AF$23="Muy Baja",'Matriz de Riesgos'!$AH$23="Moderado"),CONCATENATE("R2C",'Matriz de Riesgos'!$U$23),"")</f>
        <v/>
      </c>
      <c r="AB47" s="38" t="str">
        <f>IF(AND('Matriz de Riesgos'!$AF$18="Muy Baja",'Matriz de Riesgos'!$AH$18="Mayor"),CONCATENATE("R2C",'Matriz de Riesgos'!$U$18),"")</f>
        <v/>
      </c>
      <c r="AC47" s="39" t="str">
        <f>IF(AND('Matriz de Riesgos'!$AF$19="Muy Baja",'Matriz de Riesgos'!$AH$19="Mayor"),CONCATENATE("R2C",'Matriz de Riesgos'!$U$19),"")</f>
        <v/>
      </c>
      <c r="AD47" s="39" t="str">
        <f>IF(AND('Matriz de Riesgos'!$AF$20="Muy Baja",'Matriz de Riesgos'!$AH$20="Mayor"),CONCATENATE("R2C",'Matriz de Riesgos'!$U$20),"")</f>
        <v/>
      </c>
      <c r="AE47" s="39" t="str">
        <f>IF(AND('Matriz de Riesgos'!$AF$21="Muy Baja",'Matriz de Riesgos'!$AH$21="Mayor"),CONCATENATE("R2C",'Matriz de Riesgos'!$U$21),"")</f>
        <v/>
      </c>
      <c r="AF47" s="39" t="str">
        <f>IF(AND('Matriz de Riesgos'!$AF$22="Muy Baja",'Matriz de Riesgos'!$AH$22="Mayor"),CONCATENATE("R2C",'Matriz de Riesgos'!$U$22),"")</f>
        <v/>
      </c>
      <c r="AG47" s="40" t="str">
        <f>IF(AND('Matriz de Riesgos'!$AF$23="Muy Baja",'Matriz de Riesgos'!$AH$23="Mayor"),CONCATENATE("R2C",'Matriz de Riesgos'!$U$23),"")</f>
        <v/>
      </c>
      <c r="AH47" s="41" t="str">
        <f>IF(AND('Matriz de Riesgos'!$AF$18="Muy Baja",'Matriz de Riesgos'!$AH$18="Catastrófico"),CONCATENATE("R2C",'Matriz de Riesgos'!$U$18),"")</f>
        <v/>
      </c>
      <c r="AI47" s="42" t="str">
        <f>IF(AND('Matriz de Riesgos'!$AF$19="Muy Baja",'Matriz de Riesgos'!$AH$19="Catastrófico"),CONCATENATE("R2C",'Matriz de Riesgos'!$U$19),"")</f>
        <v/>
      </c>
      <c r="AJ47" s="42" t="str">
        <f>IF(AND('Matriz de Riesgos'!$AF$20="Muy Baja",'Matriz de Riesgos'!$AH$20="Catastrófico"),CONCATENATE("R2C",'Matriz de Riesgos'!$U$20),"")</f>
        <v/>
      </c>
      <c r="AK47" s="42" t="str">
        <f>IF(AND('Matriz de Riesgos'!$AF$21="Muy Baja",'Matriz de Riesgos'!$AH$21="Catastrófico"),CONCATENATE("R2C",'Matriz de Riesgos'!$U$21),"")</f>
        <v/>
      </c>
      <c r="AL47" s="42" t="str">
        <f>IF(AND('Matriz de Riesgos'!$AF$22="Muy Baja",'Matriz de Riesgos'!$AH$22="Catastrófico"),CONCATENATE("R2C",'Matriz de Riesgos'!$U$22),"")</f>
        <v/>
      </c>
      <c r="AM47" s="43" t="str">
        <f>IF(AND('Matriz de Riesgos'!$AF$23="Muy Baja",'Matriz de Riesgos'!$AH$23="Catastrófico"),CONCATENATE("R2C",'Matriz de Riesgos'!$U$23),"")</f>
        <v/>
      </c>
      <c r="AN47" s="69"/>
      <c r="AO47" s="69"/>
      <c r="AP47" s="69"/>
      <c r="AQ47" s="69"/>
      <c r="AR47" s="69"/>
      <c r="AS47" s="69"/>
      <c r="AT47" s="69"/>
      <c r="AU47" s="69"/>
      <c r="AV47" s="69"/>
      <c r="AW47" s="69"/>
      <c r="AX47" s="69"/>
      <c r="AY47" s="69"/>
      <c r="AZ47" s="69"/>
      <c r="BA47" s="69"/>
      <c r="BB47" s="69"/>
      <c r="BC47" s="69"/>
      <c r="BD47" s="69"/>
      <c r="BE47" s="69"/>
      <c r="BF47" s="69"/>
      <c r="BG47" s="69"/>
      <c r="BH47" s="69"/>
      <c r="BI47" s="69"/>
      <c r="BJ47" s="69"/>
      <c r="BK47" s="69"/>
      <c r="BL47" s="69"/>
      <c r="BM47" s="69"/>
      <c r="BN47" s="69"/>
      <c r="BO47" s="69"/>
      <c r="BP47" s="69"/>
      <c r="BQ47" s="69"/>
      <c r="BR47" s="69"/>
      <c r="BS47" s="69"/>
      <c r="BT47" s="69"/>
      <c r="BU47" s="69"/>
      <c r="BV47" s="69"/>
      <c r="BW47" s="69"/>
      <c r="BX47" s="69"/>
      <c r="BY47" s="69"/>
      <c r="BZ47" s="69"/>
      <c r="CA47" s="69"/>
      <c r="CB47" s="69"/>
    </row>
    <row r="48" spans="1:80" ht="15" customHeight="1">
      <c r="A48" s="69"/>
      <c r="B48" s="476"/>
      <c r="C48" s="476"/>
      <c r="D48" s="477"/>
      <c r="E48" s="573"/>
      <c r="F48" s="574"/>
      <c r="G48" s="574"/>
      <c r="H48" s="574"/>
      <c r="I48" s="590"/>
      <c r="J48" s="62" t="str">
        <f>IF(AND('Matriz de Riesgos'!$AF$24="Muy Baja",'Matriz de Riesgos'!$AH$24="Leve"),CONCATENATE("R3C",'Matriz de Riesgos'!$U$24),"")</f>
        <v/>
      </c>
      <c r="K48" s="63" t="str">
        <f>IF(AND('Matriz de Riesgos'!$AF$25="Muy Baja",'Matriz de Riesgos'!$AH$25="Leve"),CONCATENATE("R3C",'Matriz de Riesgos'!$U$25),"")</f>
        <v/>
      </c>
      <c r="L48" s="63" t="str">
        <f>IF(AND('Matriz de Riesgos'!$AF$26="Muy Baja",'Matriz de Riesgos'!$AH$26="Leve"),CONCATENATE("R3C",'Matriz de Riesgos'!$U$26),"")</f>
        <v/>
      </c>
      <c r="M48" s="63" t="str">
        <f>IF(AND('Matriz de Riesgos'!$AF$27="Muy Baja",'Matriz de Riesgos'!$AH$27="Leve"),CONCATENATE("R3C",'Matriz de Riesgos'!$U$27),"")</f>
        <v/>
      </c>
      <c r="N48" s="63" t="str">
        <f>IF(AND('Matriz de Riesgos'!$AF$28="Muy Baja",'Matriz de Riesgos'!$AH$28="Leve"),CONCATENATE("R3C",'Matriz de Riesgos'!$U$28),"")</f>
        <v/>
      </c>
      <c r="O48" s="64" t="str">
        <f>IF(AND('Matriz de Riesgos'!$AF$29="Muy Baja",'Matriz de Riesgos'!$AH$29="Leve"),CONCATENATE("R3C",'Matriz de Riesgos'!$U$29),"")</f>
        <v/>
      </c>
      <c r="P48" s="62" t="str">
        <f>IF(AND('Matriz de Riesgos'!$AF$24="Muy Baja",'Matriz de Riesgos'!$AH$24="Menor"),CONCATENATE("R3C",'Matriz de Riesgos'!$U$24),"")</f>
        <v/>
      </c>
      <c r="Q48" s="63" t="str">
        <f>IF(AND('Matriz de Riesgos'!$AF$25="Muy Baja",'Matriz de Riesgos'!$AH$25="Menor"),CONCATENATE("R3C",'Matriz de Riesgos'!$U$25),"")</f>
        <v/>
      </c>
      <c r="R48" s="63" t="str">
        <f>IF(AND('Matriz de Riesgos'!$AF$26="Muy Baja",'Matriz de Riesgos'!$AH$26="Menor"),CONCATENATE("R3C",'Matriz de Riesgos'!$U$26),"")</f>
        <v/>
      </c>
      <c r="S48" s="63" t="str">
        <f>IF(AND('Matriz de Riesgos'!$AF$27="Muy Baja",'Matriz de Riesgos'!$AH$27="Menor"),CONCATENATE("R3C",'Matriz de Riesgos'!$U$27),"")</f>
        <v/>
      </c>
      <c r="T48" s="63" t="str">
        <f>IF(AND('Matriz de Riesgos'!$AF$28="Muy Baja",'Matriz de Riesgos'!$AH$28="Menor"),CONCATENATE("R3C",'Matriz de Riesgos'!$U$28),"")</f>
        <v/>
      </c>
      <c r="U48" s="64" t="str">
        <f>IF(AND('Matriz de Riesgos'!$AF$29="Muy Baja",'Matriz de Riesgos'!$AH$29="Menor"),CONCATENATE("R3C",'Matriz de Riesgos'!$U$29),"")</f>
        <v/>
      </c>
      <c r="V48" s="53" t="str">
        <f>IF(AND('Matriz de Riesgos'!$AF$24="Muy Baja",'Matriz de Riesgos'!$AH$24="Moderado"),CONCATENATE("R3C",'Matriz de Riesgos'!$U$24),"")</f>
        <v/>
      </c>
      <c r="W48" s="54" t="str">
        <f>IF(AND('Matriz de Riesgos'!$AF$25="Muy Baja",'Matriz de Riesgos'!$AH$25="Moderado"),CONCATENATE("R3C",'Matriz de Riesgos'!$U$25),"")</f>
        <v/>
      </c>
      <c r="X48" s="54" t="str">
        <f>IF(AND('Matriz de Riesgos'!$AF$26="Muy Baja",'Matriz de Riesgos'!$AH$26="Moderado"),CONCATENATE("R3C",'Matriz de Riesgos'!$U$26),"")</f>
        <v/>
      </c>
      <c r="Y48" s="54" t="str">
        <f>IF(AND('Matriz de Riesgos'!$AF$27="Muy Baja",'Matriz de Riesgos'!$AH$27="Moderado"),CONCATENATE("R3C",'Matriz de Riesgos'!$U$27),"")</f>
        <v/>
      </c>
      <c r="Z48" s="54" t="str">
        <f>IF(AND('Matriz de Riesgos'!$AF$28="Muy Baja",'Matriz de Riesgos'!$AH$28="Moderado"),CONCATENATE("R3C",'Matriz de Riesgos'!$U$28),"")</f>
        <v/>
      </c>
      <c r="AA48" s="55" t="str">
        <f>IF(AND('Matriz de Riesgos'!$AF$29="Muy Baja",'Matriz de Riesgos'!$AH$29="Moderado"),CONCATENATE("R3C",'Matriz de Riesgos'!$U$29),"")</f>
        <v/>
      </c>
      <c r="AB48" s="38" t="str">
        <f>IF(AND('Matriz de Riesgos'!$AF$24="Muy Baja",'Matriz de Riesgos'!$AH$24="Mayor"),CONCATENATE("R3C",'Matriz de Riesgos'!$U$24),"")</f>
        <v/>
      </c>
      <c r="AC48" s="39" t="str">
        <f>IF(AND('Matriz de Riesgos'!$AF$25="Muy Baja",'Matriz de Riesgos'!$AH$25="Mayor"),CONCATENATE("R3C",'Matriz de Riesgos'!$U$25),"")</f>
        <v/>
      </c>
      <c r="AD48" s="39" t="str">
        <f>IF(AND('Matriz de Riesgos'!$AF$26="Muy Baja",'Matriz de Riesgos'!$AH$26="Mayor"),CONCATENATE("R3C",'Matriz de Riesgos'!$U$26),"")</f>
        <v/>
      </c>
      <c r="AE48" s="39" t="str">
        <f>IF(AND('Matriz de Riesgos'!$AF$27="Muy Baja",'Matriz de Riesgos'!$AH$27="Mayor"),CONCATENATE("R3C",'Matriz de Riesgos'!$U$27),"")</f>
        <v/>
      </c>
      <c r="AF48" s="39" t="str">
        <f>IF(AND('Matriz de Riesgos'!$AF$28="Muy Baja",'Matriz de Riesgos'!$AH$28="Mayor"),CONCATENATE("R3C",'Matriz de Riesgos'!$U$28),"")</f>
        <v/>
      </c>
      <c r="AG48" s="40" t="str">
        <f>IF(AND('Matriz de Riesgos'!$AF$29="Muy Baja",'Matriz de Riesgos'!$AH$29="Mayor"),CONCATENATE("R3C",'Matriz de Riesgos'!$U$29),"")</f>
        <v/>
      </c>
      <c r="AH48" s="41" t="str">
        <f>IF(AND('Matriz de Riesgos'!$AF$24="Muy Baja",'Matriz de Riesgos'!$AH$24="Catastrófico"),CONCATENATE("R3C",'Matriz de Riesgos'!$U$24),"")</f>
        <v/>
      </c>
      <c r="AI48" s="42" t="str">
        <f>IF(AND('Matriz de Riesgos'!$AF$25="Muy Baja",'Matriz de Riesgos'!$AH$25="Catastrófico"),CONCATENATE("R3C",'Matriz de Riesgos'!$U$25),"")</f>
        <v/>
      </c>
      <c r="AJ48" s="42" t="str">
        <f>IF(AND('Matriz de Riesgos'!$AF$26="Muy Baja",'Matriz de Riesgos'!$AH$26="Catastrófico"),CONCATENATE("R3C",'Matriz de Riesgos'!$U$26),"")</f>
        <v/>
      </c>
      <c r="AK48" s="42" t="str">
        <f>IF(AND('Matriz de Riesgos'!$AF$27="Muy Baja",'Matriz de Riesgos'!$AH$27="Catastrófico"),CONCATENATE("R3C",'Matriz de Riesgos'!$U$27),"")</f>
        <v/>
      </c>
      <c r="AL48" s="42" t="str">
        <f>IF(AND('Matriz de Riesgos'!$AF$28="Muy Baja",'Matriz de Riesgos'!$AH$28="Catastrófico"),CONCATENATE("R3C",'Matriz de Riesgos'!$U$28),"")</f>
        <v/>
      </c>
      <c r="AM48" s="43" t="str">
        <f>IF(AND('Matriz de Riesgos'!$AF$29="Muy Baja",'Matriz de Riesgos'!$AH$29="Catastrófico"),CONCATENATE("R3C",'Matriz de Riesgos'!$U$29),"")</f>
        <v/>
      </c>
      <c r="AN48" s="69"/>
      <c r="AO48" s="69"/>
      <c r="AP48" s="69"/>
      <c r="AQ48" s="69"/>
      <c r="AR48" s="69"/>
      <c r="AS48" s="69"/>
      <c r="AT48" s="69"/>
      <c r="AU48" s="69"/>
      <c r="AV48" s="69"/>
      <c r="AW48" s="69"/>
      <c r="AX48" s="69"/>
      <c r="AY48" s="69"/>
      <c r="AZ48" s="69"/>
      <c r="BA48" s="69"/>
      <c r="BB48" s="69"/>
      <c r="BC48" s="69"/>
      <c r="BD48" s="69"/>
      <c r="BE48" s="69"/>
      <c r="BF48" s="69"/>
      <c r="BG48" s="69"/>
      <c r="BH48" s="69"/>
      <c r="BI48" s="69"/>
      <c r="BJ48" s="69"/>
      <c r="BK48" s="69"/>
      <c r="BL48" s="69"/>
      <c r="BM48" s="69"/>
      <c r="BN48" s="69"/>
      <c r="BO48" s="69"/>
      <c r="BP48" s="69"/>
      <c r="BQ48" s="69"/>
      <c r="BR48" s="69"/>
      <c r="BS48" s="69"/>
      <c r="BT48" s="69"/>
      <c r="BU48" s="69"/>
      <c r="BV48" s="69"/>
      <c r="BW48" s="69"/>
      <c r="BX48" s="69"/>
      <c r="BY48" s="69"/>
      <c r="BZ48" s="69"/>
      <c r="CA48" s="69"/>
      <c r="CB48" s="69"/>
    </row>
    <row r="49" spans="1:80" ht="15" customHeight="1">
      <c r="A49" s="69"/>
      <c r="B49" s="476"/>
      <c r="C49" s="476"/>
      <c r="D49" s="477"/>
      <c r="E49" s="575"/>
      <c r="F49" s="574"/>
      <c r="G49" s="574"/>
      <c r="H49" s="574"/>
      <c r="I49" s="590"/>
      <c r="J49" s="62" t="str">
        <f>IF(AND('Matriz de Riesgos'!$AF$30="Muy Baja",'Matriz de Riesgos'!$AH$30="Leve"),CONCATENATE("R4C",'Matriz de Riesgos'!$U$30),"")</f>
        <v/>
      </c>
      <c r="K49" s="63" t="str">
        <f>IF(AND('Matriz de Riesgos'!$AF$31="Muy Baja",'Matriz de Riesgos'!$AH$31="Leve"),CONCATENATE("R4C",'Matriz de Riesgos'!$U$31),"")</f>
        <v/>
      </c>
      <c r="L49" s="63" t="str">
        <f>IF(AND('Matriz de Riesgos'!$AF$32="Muy Baja",'Matriz de Riesgos'!$AH$32="Leve"),CONCATENATE("R4C",'Matriz de Riesgos'!$U$32),"")</f>
        <v/>
      </c>
      <c r="M49" s="63" t="str">
        <f>IF(AND('Matriz de Riesgos'!$AF$33="Muy Baja",'Matriz de Riesgos'!$AH$33="Leve"),CONCATENATE("R4C",'Matriz de Riesgos'!$U$33),"")</f>
        <v/>
      </c>
      <c r="N49" s="63" t="str">
        <f>IF(AND('Matriz de Riesgos'!$AF$34="Muy Baja",'Matriz de Riesgos'!$AH$34="Leve"),CONCATENATE("R4C",'Matriz de Riesgos'!$U$34),"")</f>
        <v/>
      </c>
      <c r="O49" s="64" t="str">
        <f>IF(AND('Matriz de Riesgos'!$AF$35="Muy Baja",'Matriz de Riesgos'!$AH$35="Leve"),CONCATENATE("R4C",'Matriz de Riesgos'!$U$35),"")</f>
        <v/>
      </c>
      <c r="P49" s="62" t="str">
        <f>IF(AND('Matriz de Riesgos'!$AF$30="Muy Baja",'Matriz de Riesgos'!$AH$30="Menor"),CONCATENATE("R4C",'Matriz de Riesgos'!$U$30),"")</f>
        <v/>
      </c>
      <c r="Q49" s="63" t="str">
        <f>IF(AND('Matriz de Riesgos'!$AF$31="Muy Baja",'Matriz de Riesgos'!$AH$31="Menor"),CONCATENATE("R4C",'Matriz de Riesgos'!$U$31),"")</f>
        <v/>
      </c>
      <c r="R49" s="63" t="str">
        <f>IF(AND('Matriz de Riesgos'!$AF$32="Muy Baja",'Matriz de Riesgos'!$AH$32="Menor"),CONCATENATE("R4C",'Matriz de Riesgos'!$U$32),"")</f>
        <v/>
      </c>
      <c r="S49" s="63" t="str">
        <f>IF(AND('Matriz de Riesgos'!$AF$33="Muy Baja",'Matriz de Riesgos'!$AH$33="Menor"),CONCATENATE("R4C",'Matriz de Riesgos'!$U$33),"")</f>
        <v/>
      </c>
      <c r="T49" s="63" t="str">
        <f>IF(AND('Matriz de Riesgos'!$AF$34="Muy Baja",'Matriz de Riesgos'!$AH$34="Menor"),CONCATENATE("R4C",'Matriz de Riesgos'!$U$34),"")</f>
        <v/>
      </c>
      <c r="U49" s="64" t="str">
        <f>IF(AND('Matriz de Riesgos'!$AF$35="Muy Baja",'Matriz de Riesgos'!$AH$35="Menor"),CONCATENATE("R4C",'Matriz de Riesgos'!$U$35),"")</f>
        <v/>
      </c>
      <c r="V49" s="53" t="str">
        <f>IF(AND('Matriz de Riesgos'!$AF$30="Muy Baja",'Matriz de Riesgos'!$AH$30="Moderado"),CONCATENATE("R4C",'Matriz de Riesgos'!$U$30),"")</f>
        <v/>
      </c>
      <c r="W49" s="54" t="str">
        <f>IF(AND('Matriz de Riesgos'!$AF$31="Muy Baja",'Matriz de Riesgos'!$AH$31="Moderado"),CONCATENATE("R4C",'Matriz de Riesgos'!$U$31),"")</f>
        <v/>
      </c>
      <c r="X49" s="54" t="str">
        <f>IF(AND('Matriz de Riesgos'!$AF$32="Muy Baja",'Matriz de Riesgos'!$AH$32="Moderado"),CONCATENATE("R4C",'Matriz de Riesgos'!$U$32),"")</f>
        <v/>
      </c>
      <c r="Y49" s="54" t="str">
        <f>IF(AND('Matriz de Riesgos'!$AF$33="Muy Baja",'Matriz de Riesgos'!$AH$33="Moderado"),CONCATENATE("R4C",'Matriz de Riesgos'!$U$33),"")</f>
        <v/>
      </c>
      <c r="Z49" s="54" t="str">
        <f>IF(AND('Matriz de Riesgos'!$AF$34="Muy Baja",'Matriz de Riesgos'!$AH$34="Moderado"),CONCATENATE("R4C",'Matriz de Riesgos'!$U$34),"")</f>
        <v/>
      </c>
      <c r="AA49" s="55" t="str">
        <f>IF(AND('Matriz de Riesgos'!$AF$35="Muy Baja",'Matriz de Riesgos'!$AH$35="Moderado"),CONCATENATE("R4C",'Matriz de Riesgos'!$U$35),"")</f>
        <v/>
      </c>
      <c r="AB49" s="38" t="str">
        <f>IF(AND('Matriz de Riesgos'!$AF$30="Muy Baja",'Matriz de Riesgos'!$AH$30="Mayor"),CONCATENATE("R4C",'Matriz de Riesgos'!$U$30),"")</f>
        <v/>
      </c>
      <c r="AC49" s="39" t="str">
        <f>IF(AND('Matriz de Riesgos'!$AF$31="Muy Baja",'Matriz de Riesgos'!$AH$31="Mayor"),CONCATENATE("R4C",'Matriz de Riesgos'!$U$31),"")</f>
        <v/>
      </c>
      <c r="AD49" s="39" t="str">
        <f>IF(AND('Matriz de Riesgos'!$AF$32="Muy Baja",'Matriz de Riesgos'!$AH$32="Mayor"),CONCATENATE("R4C",'Matriz de Riesgos'!$U$32),"")</f>
        <v/>
      </c>
      <c r="AE49" s="39" t="str">
        <f>IF(AND('Matriz de Riesgos'!$AF$33="Muy Baja",'Matriz de Riesgos'!$AH$33="Mayor"),CONCATENATE("R4C",'Matriz de Riesgos'!$U$33),"")</f>
        <v/>
      </c>
      <c r="AF49" s="39" t="str">
        <f>IF(AND('Matriz de Riesgos'!$AF$34="Muy Baja",'Matriz de Riesgos'!$AH$34="Mayor"),CONCATENATE("R4C",'Matriz de Riesgos'!$U$34),"")</f>
        <v/>
      </c>
      <c r="AG49" s="40" t="str">
        <f>IF(AND('Matriz de Riesgos'!$AF$35="Muy Baja",'Matriz de Riesgos'!$AH$35="Mayor"),CONCATENATE("R4C",'Matriz de Riesgos'!$U$35),"")</f>
        <v/>
      </c>
      <c r="AH49" s="41" t="str">
        <f>IF(AND('Matriz de Riesgos'!$AF$30="Muy Baja",'Matriz de Riesgos'!$AH$30="Catastrófico"),CONCATENATE("R4C",'Matriz de Riesgos'!$U$30),"")</f>
        <v/>
      </c>
      <c r="AI49" s="42" t="str">
        <f>IF(AND('Matriz de Riesgos'!$AF$31="Muy Baja",'Matriz de Riesgos'!$AH$31="Catastrófico"),CONCATENATE("R4C",'Matriz de Riesgos'!$U$31),"")</f>
        <v/>
      </c>
      <c r="AJ49" s="42" t="str">
        <f>IF(AND('Matriz de Riesgos'!$AF$32="Muy Baja",'Matriz de Riesgos'!$AH$32="Catastrófico"),CONCATENATE("R4C",'Matriz de Riesgos'!$U$32),"")</f>
        <v/>
      </c>
      <c r="AK49" s="42" t="str">
        <f>IF(AND('Matriz de Riesgos'!$AF$33="Muy Baja",'Matriz de Riesgos'!$AH$33="Catastrófico"),CONCATENATE("R4C",'Matriz de Riesgos'!$U$33),"")</f>
        <v/>
      </c>
      <c r="AL49" s="42" t="str">
        <f>IF(AND('Matriz de Riesgos'!$AF$34="Muy Baja",'Matriz de Riesgos'!$AH$34="Catastrófico"),CONCATENATE("R4C",'Matriz de Riesgos'!$U$34),"")</f>
        <v/>
      </c>
      <c r="AM49" s="43" t="str">
        <f>IF(AND('Matriz de Riesgos'!$AF$35="Muy Baja",'Matriz de Riesgos'!$AH$35="Catastrófico"),CONCATENATE("R4C",'Matriz de Riesgos'!$U$35),"")</f>
        <v/>
      </c>
      <c r="AN49" s="69"/>
      <c r="AO49" s="69"/>
      <c r="AP49" s="69"/>
      <c r="AQ49" s="69"/>
      <c r="AR49" s="69"/>
      <c r="AS49" s="69"/>
      <c r="AT49" s="69"/>
      <c r="AU49" s="69"/>
      <c r="AV49" s="69"/>
      <c r="AW49" s="69"/>
      <c r="AX49" s="69"/>
      <c r="AY49" s="69"/>
      <c r="AZ49" s="69"/>
      <c r="BA49" s="69"/>
      <c r="BB49" s="69"/>
      <c r="BC49" s="69"/>
      <c r="BD49" s="69"/>
      <c r="BE49" s="69"/>
      <c r="BF49" s="69"/>
      <c r="BG49" s="69"/>
      <c r="BH49" s="69"/>
      <c r="BI49" s="69"/>
      <c r="BJ49" s="69"/>
      <c r="BK49" s="69"/>
      <c r="BL49" s="69"/>
      <c r="BM49" s="69"/>
      <c r="BN49" s="69"/>
      <c r="BO49" s="69"/>
      <c r="BP49" s="69"/>
      <c r="BQ49" s="69"/>
      <c r="BR49" s="69"/>
      <c r="BS49" s="69"/>
      <c r="BT49" s="69"/>
      <c r="BU49" s="69"/>
      <c r="BV49" s="69"/>
      <c r="BW49" s="69"/>
      <c r="BX49" s="69"/>
      <c r="BY49" s="69"/>
      <c r="BZ49" s="69"/>
      <c r="CA49" s="69"/>
      <c r="CB49" s="69"/>
    </row>
    <row r="50" spans="1:80" ht="15" customHeight="1">
      <c r="A50" s="69"/>
      <c r="B50" s="476"/>
      <c r="C50" s="476"/>
      <c r="D50" s="477"/>
      <c r="E50" s="575"/>
      <c r="F50" s="574"/>
      <c r="G50" s="574"/>
      <c r="H50" s="574"/>
      <c r="I50" s="590"/>
      <c r="J50" s="62" t="str">
        <f>IF(AND('Matriz de Riesgos'!$AF$36="Muy Baja",'Matriz de Riesgos'!$AH$36="Leve"),CONCATENATE("R5C",'Matriz de Riesgos'!$U$36),"")</f>
        <v/>
      </c>
      <c r="K50" s="63" t="str">
        <f>IF(AND('Matriz de Riesgos'!$AF$37="Muy Baja",'Matriz de Riesgos'!$AH$37="Leve"),CONCATENATE("R5C",'Matriz de Riesgos'!$U$37),"")</f>
        <v/>
      </c>
      <c r="L50" s="63" t="str">
        <f>IF(AND('Matriz de Riesgos'!$AF$38="Muy Baja",'Matriz de Riesgos'!$AH$38="Leve"),CONCATENATE("R5C",'Matriz de Riesgos'!$U$38),"")</f>
        <v/>
      </c>
      <c r="M50" s="63" t="str">
        <f>IF(AND('Matriz de Riesgos'!$AF$39="Muy Baja",'Matriz de Riesgos'!$AH$39="Leve"),CONCATENATE("R5C",'Matriz de Riesgos'!$U$39),"")</f>
        <v/>
      </c>
      <c r="N50" s="63" t="str">
        <f>IF(AND('Matriz de Riesgos'!$AF$40="Muy Baja",'Matriz de Riesgos'!$AH$40="Leve"),CONCATENATE("R5C",'Matriz de Riesgos'!$U$40),"")</f>
        <v/>
      </c>
      <c r="O50" s="64" t="str">
        <f>IF(AND('Matriz de Riesgos'!$AF$41="Muy Baja",'Matriz de Riesgos'!$AH$41="Leve"),CONCATENATE("R5C",'Matriz de Riesgos'!$U$41),"")</f>
        <v/>
      </c>
      <c r="P50" s="62" t="str">
        <f>IF(AND('Matriz de Riesgos'!$AF$36="Muy Baja",'Matriz de Riesgos'!$AH$36="Menor"),CONCATENATE("R5C",'Matriz de Riesgos'!$U$36),"")</f>
        <v/>
      </c>
      <c r="Q50" s="63" t="str">
        <f>IF(AND('Matriz de Riesgos'!$AF$37="Muy Baja",'Matriz de Riesgos'!$AH$37="Menor"),CONCATENATE("R5C",'Matriz de Riesgos'!$U$37),"")</f>
        <v/>
      </c>
      <c r="R50" s="63" t="str">
        <f>IF(AND('Matriz de Riesgos'!$AF$38="Muy Baja",'Matriz de Riesgos'!$AH$38="Menor"),CONCATENATE("R5C",'Matriz de Riesgos'!$U$38),"")</f>
        <v/>
      </c>
      <c r="S50" s="63" t="str">
        <f>IF(AND('Matriz de Riesgos'!$AF$39="Muy Baja",'Matriz de Riesgos'!$AH$39="Menor"),CONCATENATE("R5C",'Matriz de Riesgos'!$U$39),"")</f>
        <v/>
      </c>
      <c r="T50" s="63" t="str">
        <f>IF(AND('Matriz de Riesgos'!$AF$40="Muy Baja",'Matriz de Riesgos'!$AH$40="Menor"),CONCATENATE("R5C",'Matriz de Riesgos'!$U$40),"")</f>
        <v/>
      </c>
      <c r="U50" s="64" t="str">
        <f>IF(AND('Matriz de Riesgos'!$AF$41="Muy Baja",'Matriz de Riesgos'!$AH$41="Menor"),CONCATENATE("R5C",'Matriz de Riesgos'!$U$41),"")</f>
        <v/>
      </c>
      <c r="V50" s="53" t="str">
        <f>IF(AND('Matriz de Riesgos'!$AF$36="Muy Baja",'Matriz de Riesgos'!$AH$36="Moderado"),CONCATENATE("R5C",'Matriz de Riesgos'!$U$36),"")</f>
        <v/>
      </c>
      <c r="W50" s="54" t="str">
        <f>IF(AND('Matriz de Riesgos'!$AF$37="Muy Baja",'Matriz de Riesgos'!$AH$37="Moderado"),CONCATENATE("R5C",'Matriz de Riesgos'!$U$37),"")</f>
        <v/>
      </c>
      <c r="X50" s="54" t="str">
        <f>IF(AND('Matriz de Riesgos'!$AF$38="Muy Baja",'Matriz de Riesgos'!$AH$38="Moderado"),CONCATENATE("R5C",'Matriz de Riesgos'!$U$38),"")</f>
        <v/>
      </c>
      <c r="Y50" s="54" t="str">
        <f>IF(AND('Matriz de Riesgos'!$AF$39="Muy Baja",'Matriz de Riesgos'!$AH$39="Moderado"),CONCATENATE("R5C",'Matriz de Riesgos'!$U$39),"")</f>
        <v/>
      </c>
      <c r="Z50" s="54" t="str">
        <f>IF(AND('Matriz de Riesgos'!$AF$40="Muy Baja",'Matriz de Riesgos'!$AH$40="Moderado"),CONCATENATE("R5C",'Matriz de Riesgos'!$U$40),"")</f>
        <v/>
      </c>
      <c r="AA50" s="55" t="str">
        <f>IF(AND('Matriz de Riesgos'!$AF$41="Muy Baja",'Matriz de Riesgos'!$AH$41="Moderado"),CONCATENATE("R5C",'Matriz de Riesgos'!$U$41),"")</f>
        <v/>
      </c>
      <c r="AB50" s="38" t="str">
        <f>IF(AND('Matriz de Riesgos'!$AF$36="Muy Baja",'Matriz de Riesgos'!$AH$36="Mayor"),CONCATENATE("R5C",'Matriz de Riesgos'!$U$36),"")</f>
        <v/>
      </c>
      <c r="AC50" s="39" t="str">
        <f>IF(AND('Matriz de Riesgos'!$AF$37="Muy Baja",'Matriz de Riesgos'!$AH$37="Mayor"),CONCATENATE("R5C",'Matriz de Riesgos'!$U$37),"")</f>
        <v/>
      </c>
      <c r="AD50" s="39" t="str">
        <f>IF(AND('Matriz de Riesgos'!$AF$38="Muy Baja",'Matriz de Riesgos'!$AH$38="Mayor"),CONCATENATE("R5C",'Matriz de Riesgos'!$U$38),"")</f>
        <v/>
      </c>
      <c r="AE50" s="39" t="str">
        <f>IF(AND('Matriz de Riesgos'!$AF$39="Muy Baja",'Matriz de Riesgos'!$AH$39="Mayor"),CONCATENATE("R5C",'Matriz de Riesgos'!$U$39),"")</f>
        <v/>
      </c>
      <c r="AF50" s="39" t="str">
        <f>IF(AND('Matriz de Riesgos'!$AF$40="Muy Baja",'Matriz de Riesgos'!$AH$40="Mayor"),CONCATENATE("R5C",'Matriz de Riesgos'!$U$40),"")</f>
        <v/>
      </c>
      <c r="AG50" s="40" t="str">
        <f>IF(AND('Matriz de Riesgos'!$AF$41="Muy Baja",'Matriz de Riesgos'!$AH$41="Mayor"),CONCATENATE("R5C",'Matriz de Riesgos'!$U$41),"")</f>
        <v/>
      </c>
      <c r="AH50" s="41" t="str">
        <f>IF(AND('Matriz de Riesgos'!$AF$36="Muy Baja",'Matriz de Riesgos'!$AH$36="Catastrófico"),CONCATENATE("R5C",'Matriz de Riesgos'!$U$36),"")</f>
        <v/>
      </c>
      <c r="AI50" s="42" t="str">
        <f>IF(AND('Matriz de Riesgos'!$AF$37="Muy Baja",'Matriz de Riesgos'!$AH$37="Catastrófico"),CONCATENATE("R5C",'Matriz de Riesgos'!$U$37),"")</f>
        <v/>
      </c>
      <c r="AJ50" s="42" t="str">
        <f>IF(AND('Matriz de Riesgos'!$AF$38="Muy Baja",'Matriz de Riesgos'!$AH$38="Catastrófico"),CONCATENATE("R5C",'Matriz de Riesgos'!$U$38),"")</f>
        <v/>
      </c>
      <c r="AK50" s="42" t="str">
        <f>IF(AND('Matriz de Riesgos'!$AF$39="Muy Baja",'Matriz de Riesgos'!$AH$39="Catastrófico"),CONCATENATE("R5C",'Matriz de Riesgos'!$U$39),"")</f>
        <v/>
      </c>
      <c r="AL50" s="42" t="str">
        <f>IF(AND('Matriz de Riesgos'!$AF$40="Muy Baja",'Matriz de Riesgos'!$AH$40="Catastrófico"),CONCATENATE("R5C",'Matriz de Riesgos'!$U$40),"")</f>
        <v/>
      </c>
      <c r="AM50" s="43" t="str">
        <f>IF(AND('Matriz de Riesgos'!$AF$41="Muy Baja",'Matriz de Riesgos'!$AH$41="Catastrófico"),CONCATENATE("R5C",'Matriz de Riesgos'!$U$41),"")</f>
        <v/>
      </c>
      <c r="AN50" s="69"/>
      <c r="AO50" s="69"/>
      <c r="AP50" s="69"/>
      <c r="AQ50" s="69"/>
      <c r="AR50" s="69"/>
      <c r="AS50" s="69"/>
      <c r="AT50" s="69"/>
      <c r="AU50" s="69"/>
      <c r="AV50" s="69"/>
      <c r="AW50" s="69"/>
      <c r="AX50" s="69"/>
      <c r="AY50" s="69"/>
      <c r="AZ50" s="69"/>
      <c r="BA50" s="69"/>
      <c r="BB50" s="69"/>
      <c r="BC50" s="69"/>
      <c r="BD50" s="69"/>
      <c r="BE50" s="69"/>
      <c r="BF50" s="69"/>
      <c r="BG50" s="69"/>
      <c r="BH50" s="69"/>
      <c r="BI50" s="69"/>
      <c r="BJ50" s="69"/>
      <c r="BK50" s="69"/>
      <c r="BL50" s="69"/>
      <c r="BM50" s="69"/>
      <c r="BN50" s="69"/>
      <c r="BO50" s="69"/>
      <c r="BP50" s="69"/>
      <c r="BQ50" s="69"/>
      <c r="BR50" s="69"/>
      <c r="BS50" s="69"/>
      <c r="BT50" s="69"/>
      <c r="BU50" s="69"/>
      <c r="BV50" s="69"/>
      <c r="BW50" s="69"/>
      <c r="BX50" s="69"/>
      <c r="BY50" s="69"/>
      <c r="BZ50" s="69"/>
      <c r="CA50" s="69"/>
      <c r="CB50" s="69"/>
    </row>
    <row r="51" spans="1:80" ht="15" customHeight="1">
      <c r="A51" s="69"/>
      <c r="B51" s="476"/>
      <c r="C51" s="476"/>
      <c r="D51" s="477"/>
      <c r="E51" s="575"/>
      <c r="F51" s="574"/>
      <c r="G51" s="574"/>
      <c r="H51" s="574"/>
      <c r="I51" s="590"/>
      <c r="J51" s="62" t="str">
        <f>IF(AND('Matriz de Riesgos'!$AF$42="Muy Baja",'Matriz de Riesgos'!$AH$42="Leve"),CONCATENATE("R6C",'Matriz de Riesgos'!$U$42),"")</f>
        <v/>
      </c>
      <c r="K51" s="63" t="str">
        <f>IF(AND('Matriz de Riesgos'!$AF$43="Muy Baja",'Matriz de Riesgos'!$AH$43="Leve"),CONCATENATE("R6C",'Matriz de Riesgos'!$U$43),"")</f>
        <v/>
      </c>
      <c r="L51" s="63" t="str">
        <f>IF(AND('Matriz de Riesgos'!$AF$44="Muy Baja",'Matriz de Riesgos'!$AH$44="Leve"),CONCATENATE("R6C",'Matriz de Riesgos'!$U$44),"")</f>
        <v/>
      </c>
      <c r="M51" s="63" t="str">
        <f>IF(AND('Matriz de Riesgos'!$AF$45="Muy Baja",'Matriz de Riesgos'!$AH$45="Leve"),CONCATENATE("R6C",'Matriz de Riesgos'!$U$45),"")</f>
        <v/>
      </c>
      <c r="N51" s="63" t="str">
        <f>IF(AND('Matriz de Riesgos'!$AF$46="Muy Baja",'Matriz de Riesgos'!$AH$46="Leve"),CONCATENATE("R6C",'Matriz de Riesgos'!$U$46),"")</f>
        <v/>
      </c>
      <c r="O51" s="64" t="str">
        <f>IF(AND('Matriz de Riesgos'!$AF$47="Muy Baja",'Matriz de Riesgos'!$AH$47="Leve"),CONCATENATE("R6C",'Matriz de Riesgos'!$U$47),"")</f>
        <v/>
      </c>
      <c r="P51" s="62" t="str">
        <f>IF(AND('Matriz de Riesgos'!$AF$42="Muy Baja",'Matriz de Riesgos'!$AH$42="Menor"),CONCATENATE("R6C",'Matriz de Riesgos'!$U$42),"")</f>
        <v/>
      </c>
      <c r="Q51" s="63" t="str">
        <f>IF(AND('Matriz de Riesgos'!$AF$43="Muy Baja",'Matriz de Riesgos'!$AH$43="Menor"),CONCATENATE("R6C",'Matriz de Riesgos'!$U$43),"")</f>
        <v/>
      </c>
      <c r="R51" s="63" t="str">
        <f>IF(AND('Matriz de Riesgos'!$AF$44="Muy Baja",'Matriz de Riesgos'!$AH$44="Menor"),CONCATENATE("R6C",'Matriz de Riesgos'!$U$44),"")</f>
        <v/>
      </c>
      <c r="S51" s="63" t="str">
        <f>IF(AND('Matriz de Riesgos'!$AF$45="Muy Baja",'Matriz de Riesgos'!$AH$45="Menor"),CONCATENATE("R6C",'Matriz de Riesgos'!$U$45),"")</f>
        <v/>
      </c>
      <c r="T51" s="63" t="str">
        <f>IF(AND('Matriz de Riesgos'!$AF$46="Muy Baja",'Matriz de Riesgos'!$AH$46="Menor"),CONCATENATE("R6C",'Matriz de Riesgos'!$U$46),"")</f>
        <v/>
      </c>
      <c r="U51" s="64" t="str">
        <f>IF(AND('Matriz de Riesgos'!$AF$47="Muy Baja",'Matriz de Riesgos'!$AH$47="Menor"),CONCATENATE("R6C",'Matriz de Riesgos'!$U$47),"")</f>
        <v/>
      </c>
      <c r="V51" s="53" t="str">
        <f>IF(AND('Matriz de Riesgos'!$AF$42="Muy Baja",'Matriz de Riesgos'!$AH$42="Moderado"),CONCATENATE("R6C",'Matriz de Riesgos'!$U$42),"")</f>
        <v/>
      </c>
      <c r="W51" s="54" t="str">
        <f>IF(AND('Matriz de Riesgos'!$AF$43="Muy Baja",'Matriz de Riesgos'!$AH$43="Moderado"),CONCATENATE("R6C",'Matriz de Riesgos'!$U$43),"")</f>
        <v/>
      </c>
      <c r="X51" s="54" t="str">
        <f>IF(AND('Matriz de Riesgos'!$AF$44="Muy Baja",'Matriz de Riesgos'!$AH$44="Moderado"),CONCATENATE("R6C",'Matriz de Riesgos'!$U$44),"")</f>
        <v/>
      </c>
      <c r="Y51" s="54" t="str">
        <f>IF(AND('Matriz de Riesgos'!$AF$45="Muy Baja",'Matriz de Riesgos'!$AH$45="Moderado"),CONCATENATE("R6C",'Matriz de Riesgos'!$U$45),"")</f>
        <v/>
      </c>
      <c r="Z51" s="54" t="str">
        <f>IF(AND('Matriz de Riesgos'!$AF$46="Muy Baja",'Matriz de Riesgos'!$AH$46="Moderado"),CONCATENATE("R6C",'Matriz de Riesgos'!$U$46),"")</f>
        <v/>
      </c>
      <c r="AA51" s="55" t="str">
        <f>IF(AND('Matriz de Riesgos'!$AF$47="Muy Baja",'Matriz de Riesgos'!$AH$47="Moderado"),CONCATENATE("R6C",'Matriz de Riesgos'!$U$47),"")</f>
        <v/>
      </c>
      <c r="AB51" s="38" t="str">
        <f>IF(AND('Matriz de Riesgos'!$AF$42="Muy Baja",'Matriz de Riesgos'!$AH$42="Mayor"),CONCATENATE("R6C",'Matriz de Riesgos'!$U$42),"")</f>
        <v/>
      </c>
      <c r="AC51" s="39" t="str">
        <f>IF(AND('Matriz de Riesgos'!$AF$43="Muy Baja",'Matriz de Riesgos'!$AH$43="Mayor"),CONCATENATE("R6C",'Matriz de Riesgos'!$U$43),"")</f>
        <v/>
      </c>
      <c r="AD51" s="39" t="str">
        <f>IF(AND('Matriz de Riesgos'!$AF$44="Muy Baja",'Matriz de Riesgos'!$AH$44="Mayor"),CONCATENATE("R6C",'Matriz de Riesgos'!$U$44),"")</f>
        <v/>
      </c>
      <c r="AE51" s="39" t="str">
        <f>IF(AND('Matriz de Riesgos'!$AF$45="Muy Baja",'Matriz de Riesgos'!$AH$45="Mayor"),CONCATENATE("R6C",'Matriz de Riesgos'!$U$45),"")</f>
        <v/>
      </c>
      <c r="AF51" s="39" t="str">
        <f>IF(AND('Matriz de Riesgos'!$AF$46="Muy Baja",'Matriz de Riesgos'!$AH$46="Mayor"),CONCATENATE("R6C",'Matriz de Riesgos'!$U$46),"")</f>
        <v/>
      </c>
      <c r="AG51" s="40" t="str">
        <f>IF(AND('Matriz de Riesgos'!$AF$47="Muy Baja",'Matriz de Riesgos'!$AH$47="Mayor"),CONCATENATE("R6C",'Matriz de Riesgos'!$U$47),"")</f>
        <v/>
      </c>
      <c r="AH51" s="41" t="str">
        <f>IF(AND('Matriz de Riesgos'!$AF$42="Muy Baja",'Matriz de Riesgos'!$AH$42="Catastrófico"),CONCATENATE("R6C",'Matriz de Riesgos'!$U$42),"")</f>
        <v/>
      </c>
      <c r="AI51" s="42" t="str">
        <f>IF(AND('Matriz de Riesgos'!$AF$43="Muy Baja",'Matriz de Riesgos'!$AH$43="Catastrófico"),CONCATENATE("R6C",'Matriz de Riesgos'!$U$43),"")</f>
        <v/>
      </c>
      <c r="AJ51" s="42" t="str">
        <f>IF(AND('Matriz de Riesgos'!$AF$44="Muy Baja",'Matriz de Riesgos'!$AH$44="Catastrófico"),CONCATENATE("R6C",'Matriz de Riesgos'!$U$44),"")</f>
        <v/>
      </c>
      <c r="AK51" s="42" t="str">
        <f>IF(AND('Matriz de Riesgos'!$AF$45="Muy Baja",'Matriz de Riesgos'!$AH$45="Catastrófico"),CONCATENATE("R6C",'Matriz de Riesgos'!$U$45),"")</f>
        <v/>
      </c>
      <c r="AL51" s="42" t="str">
        <f>IF(AND('Matriz de Riesgos'!$AF$46="Muy Baja",'Matriz de Riesgos'!$AH$46="Catastrófico"),CONCATENATE("R6C",'Matriz de Riesgos'!$U$46),"")</f>
        <v/>
      </c>
      <c r="AM51" s="43" t="str">
        <f>IF(AND('Matriz de Riesgos'!$AF$47="Muy Baja",'Matriz de Riesgos'!$AH$47="Catastrófico"),CONCATENATE("R6C",'Matriz de Riesgos'!$U$47),"")</f>
        <v/>
      </c>
      <c r="AN51" s="69"/>
      <c r="AO51" s="69"/>
      <c r="AP51" s="69"/>
      <c r="AQ51" s="69"/>
      <c r="AR51" s="69"/>
      <c r="AS51" s="69"/>
      <c r="AT51" s="69"/>
      <c r="AU51" s="69"/>
      <c r="AV51" s="69"/>
      <c r="AW51" s="69"/>
      <c r="AX51" s="69"/>
      <c r="AY51" s="69"/>
      <c r="AZ51" s="69"/>
      <c r="BA51" s="69"/>
      <c r="BB51" s="69"/>
      <c r="BC51" s="69"/>
      <c r="BD51" s="69"/>
      <c r="BE51" s="69"/>
      <c r="BF51" s="69"/>
      <c r="BG51" s="69"/>
      <c r="BH51" s="69"/>
      <c r="BI51" s="69"/>
      <c r="BJ51" s="69"/>
      <c r="BK51" s="69"/>
      <c r="BL51" s="69"/>
      <c r="BM51" s="69"/>
      <c r="BN51" s="69"/>
      <c r="BO51" s="69"/>
      <c r="BP51" s="69"/>
      <c r="BQ51" s="69"/>
      <c r="BR51" s="69"/>
      <c r="BS51" s="69"/>
      <c r="BT51" s="69"/>
      <c r="BU51" s="69"/>
      <c r="BV51" s="69"/>
      <c r="BW51" s="69"/>
      <c r="BX51" s="69"/>
      <c r="BY51" s="69"/>
      <c r="BZ51" s="69"/>
      <c r="CA51" s="69"/>
      <c r="CB51" s="69"/>
    </row>
    <row r="52" spans="1:80" ht="15" customHeight="1">
      <c r="A52" s="69"/>
      <c r="B52" s="476"/>
      <c r="C52" s="476"/>
      <c r="D52" s="477"/>
      <c r="E52" s="575"/>
      <c r="F52" s="574"/>
      <c r="G52" s="574"/>
      <c r="H52" s="574"/>
      <c r="I52" s="590"/>
      <c r="J52" s="62" t="str">
        <f>IF(AND('Matriz de Riesgos'!$AF$48="Muy Baja",'Matriz de Riesgos'!$AH$48="Leve"),CONCATENATE("R7C",'Matriz de Riesgos'!$U$48),"")</f>
        <v/>
      </c>
      <c r="K52" s="63" t="str">
        <f>IF(AND('Matriz de Riesgos'!$AF$49="Muy Baja",'Matriz de Riesgos'!$AH$49="Leve"),CONCATENATE("R7C",'Matriz de Riesgos'!$U$49),"")</f>
        <v/>
      </c>
      <c r="L52" s="63" t="str">
        <f>IF(AND('Matriz de Riesgos'!$AF$50="Muy Baja",'Matriz de Riesgos'!$AH$50="Leve"),CONCATENATE("R7C",'Matriz de Riesgos'!$U$50),"")</f>
        <v/>
      </c>
      <c r="M52" s="63" t="str">
        <f>IF(AND('Matriz de Riesgos'!$AF$51="Muy Baja",'Matriz de Riesgos'!$AH$51="Leve"),CONCATENATE("R7C",'Matriz de Riesgos'!$U$51),"")</f>
        <v/>
      </c>
      <c r="N52" s="63" t="str">
        <f>IF(AND('Matriz de Riesgos'!$AF$52="Muy Baja",'Matriz de Riesgos'!$AH$52="Leve"),CONCATENATE("R7C",'Matriz de Riesgos'!$U$52),"")</f>
        <v/>
      </c>
      <c r="O52" s="64" t="str">
        <f>IF(AND('Matriz de Riesgos'!$AF$53="Muy Baja",'Matriz de Riesgos'!$AH$53="Leve"),CONCATENATE("R7C",'Matriz de Riesgos'!$U$53),"")</f>
        <v/>
      </c>
      <c r="P52" s="62" t="str">
        <f>IF(AND('Matriz de Riesgos'!$AF$48="Muy Baja",'Matriz de Riesgos'!$AH$48="Menor"),CONCATENATE("R7C",'Matriz de Riesgos'!$U$48),"")</f>
        <v/>
      </c>
      <c r="Q52" s="63" t="str">
        <f>IF(AND('Matriz de Riesgos'!$AF$49="Muy Baja",'Matriz de Riesgos'!$AH$49="Menor"),CONCATENATE("R7C",'Matriz de Riesgos'!$U$49),"")</f>
        <v/>
      </c>
      <c r="R52" s="63" t="str">
        <f>IF(AND('Matriz de Riesgos'!$AF$50="Muy Baja",'Matriz de Riesgos'!$AH$50="Menor"),CONCATENATE("R7C",'Matriz de Riesgos'!$U$50),"")</f>
        <v/>
      </c>
      <c r="S52" s="63" t="str">
        <f>IF(AND('Matriz de Riesgos'!$AF$51="Muy Baja",'Matriz de Riesgos'!$AH$51="Menor"),CONCATENATE("R7C",'Matriz de Riesgos'!$U$51),"")</f>
        <v/>
      </c>
      <c r="T52" s="63" t="str">
        <f>IF(AND('Matriz de Riesgos'!$AF$52="Muy Baja",'Matriz de Riesgos'!$AH$52="Menor"),CONCATENATE("R7C",'Matriz de Riesgos'!$U$52),"")</f>
        <v/>
      </c>
      <c r="U52" s="64" t="str">
        <f>IF(AND('Matriz de Riesgos'!$AF$53="Muy Baja",'Matriz de Riesgos'!$AH$53="Menor"),CONCATENATE("R7C",'Matriz de Riesgos'!$U$53),"")</f>
        <v/>
      </c>
      <c r="V52" s="53" t="str">
        <f>IF(AND('Matriz de Riesgos'!$AF$48="Muy Baja",'Matriz de Riesgos'!$AH$48="Moderado"),CONCATENATE("R7C",'Matriz de Riesgos'!$U$48),"")</f>
        <v/>
      </c>
      <c r="W52" s="54" t="str">
        <f>IF(AND('Matriz de Riesgos'!$AF$49="Muy Baja",'Matriz de Riesgos'!$AH$49="Moderado"),CONCATENATE("R7C",'Matriz de Riesgos'!$U$49),"")</f>
        <v/>
      </c>
      <c r="X52" s="54" t="str">
        <f>IF(AND('Matriz de Riesgos'!$AF$50="Muy Baja",'Matriz de Riesgos'!$AH$50="Moderado"),CONCATENATE("R7C",'Matriz de Riesgos'!$U$50),"")</f>
        <v/>
      </c>
      <c r="Y52" s="54" t="str">
        <f>IF(AND('Matriz de Riesgos'!$AF$51="Muy Baja",'Matriz de Riesgos'!$AH$51="Moderado"),CONCATENATE("R7C",'Matriz de Riesgos'!$U$51),"")</f>
        <v/>
      </c>
      <c r="Z52" s="54" t="str">
        <f>IF(AND('Matriz de Riesgos'!$AF$52="Muy Baja",'Matriz de Riesgos'!$AH$52="Moderado"),CONCATENATE("R7C",'Matriz de Riesgos'!$U$52),"")</f>
        <v/>
      </c>
      <c r="AA52" s="55" t="str">
        <f>IF(AND('Matriz de Riesgos'!$AF$53="Muy Baja",'Matriz de Riesgos'!$AH$53="Moderado"),CONCATENATE("R7C",'Matriz de Riesgos'!$U$53),"")</f>
        <v/>
      </c>
      <c r="AB52" s="38" t="str">
        <f>IF(AND('Matriz de Riesgos'!$AF$48="Muy Baja",'Matriz de Riesgos'!$AH$48="Mayor"),CONCATENATE("R7C",'Matriz de Riesgos'!$U$48),"")</f>
        <v/>
      </c>
      <c r="AC52" s="39" t="str">
        <f>IF(AND('Matriz de Riesgos'!$AF$49="Muy Baja",'Matriz de Riesgos'!$AH$49="Mayor"),CONCATENATE("R7C",'Matriz de Riesgos'!$U$49),"")</f>
        <v/>
      </c>
      <c r="AD52" s="39" t="str">
        <f>IF(AND('Matriz de Riesgos'!$AF$50="Muy Baja",'Matriz de Riesgos'!$AH$50="Mayor"),CONCATENATE("R7C",'Matriz de Riesgos'!$U$50),"")</f>
        <v/>
      </c>
      <c r="AE52" s="39" t="str">
        <f>IF(AND('Matriz de Riesgos'!$AF$51="Muy Baja",'Matriz de Riesgos'!$AH$51="Mayor"),CONCATENATE("R7C",'Matriz de Riesgos'!$U$51),"")</f>
        <v/>
      </c>
      <c r="AF52" s="39" t="str">
        <f>IF(AND('Matriz de Riesgos'!$AF$52="Muy Baja",'Matriz de Riesgos'!$AH$52="Mayor"),CONCATENATE("R7C",'Matriz de Riesgos'!$U$52),"")</f>
        <v/>
      </c>
      <c r="AG52" s="40" t="str">
        <f>IF(AND('Matriz de Riesgos'!$AF$53="Muy Baja",'Matriz de Riesgos'!$AH$53="Mayor"),CONCATENATE("R7C",'Matriz de Riesgos'!$U$53),"")</f>
        <v/>
      </c>
      <c r="AH52" s="41" t="str">
        <f>IF(AND('Matriz de Riesgos'!$AF$48="Muy Baja",'Matriz de Riesgos'!$AH$48="Catastrófico"),CONCATENATE("R7C",'Matriz de Riesgos'!$U$48),"")</f>
        <v/>
      </c>
      <c r="AI52" s="42" t="str">
        <f>IF(AND('Matriz de Riesgos'!$AF$49="Muy Baja",'Matriz de Riesgos'!$AH$49="Catastrófico"),CONCATENATE("R7C",'Matriz de Riesgos'!$U$49),"")</f>
        <v/>
      </c>
      <c r="AJ52" s="42" t="str">
        <f>IF(AND('Matriz de Riesgos'!$AF$50="Muy Baja",'Matriz de Riesgos'!$AH$50="Catastrófico"),CONCATENATE("R7C",'Matriz de Riesgos'!$U$50),"")</f>
        <v/>
      </c>
      <c r="AK52" s="42" t="str">
        <f>IF(AND('Matriz de Riesgos'!$AF$51="Muy Baja",'Matriz de Riesgos'!$AH$51="Catastrófico"),CONCATENATE("R7C",'Matriz de Riesgos'!$U$51),"")</f>
        <v/>
      </c>
      <c r="AL52" s="42" t="str">
        <f>IF(AND('Matriz de Riesgos'!$AF$52="Muy Baja",'Matriz de Riesgos'!$AH$52="Catastrófico"),CONCATENATE("R7C",'Matriz de Riesgos'!$U$52),"")</f>
        <v/>
      </c>
      <c r="AM52" s="43" t="str">
        <f>IF(AND('Matriz de Riesgos'!$AF$53="Muy Baja",'Matriz de Riesgos'!$AH$53="Catastrófico"),CONCATENATE("R7C",'Matriz de Riesgos'!$U$53),"")</f>
        <v/>
      </c>
      <c r="AN52" s="69"/>
      <c r="AO52" s="69"/>
      <c r="AP52" s="69"/>
      <c r="AQ52" s="69"/>
      <c r="AR52" s="69"/>
      <c r="AS52" s="69"/>
      <c r="AT52" s="69"/>
      <c r="AU52" s="69"/>
      <c r="AV52" s="69"/>
      <c r="AW52" s="69"/>
      <c r="AX52" s="69"/>
      <c r="AY52" s="69"/>
      <c r="AZ52" s="69"/>
      <c r="BA52" s="69"/>
      <c r="BB52" s="69"/>
      <c r="BC52" s="69"/>
      <c r="BD52" s="69"/>
      <c r="BE52" s="69"/>
      <c r="BF52" s="69"/>
      <c r="BG52" s="69"/>
      <c r="BH52" s="69"/>
      <c r="BI52" s="69"/>
      <c r="BJ52" s="69"/>
      <c r="BK52" s="69"/>
      <c r="BL52" s="69"/>
      <c r="BM52" s="69"/>
      <c r="BN52" s="69"/>
      <c r="BO52" s="69"/>
      <c r="BP52" s="69"/>
      <c r="BQ52" s="69"/>
      <c r="BR52" s="69"/>
      <c r="BS52" s="69"/>
      <c r="BT52" s="69"/>
      <c r="BU52" s="69"/>
      <c r="BV52" s="69"/>
      <c r="BW52" s="69"/>
      <c r="BX52" s="69"/>
      <c r="BY52" s="69"/>
      <c r="BZ52" s="69"/>
      <c r="CA52" s="69"/>
      <c r="CB52" s="69"/>
    </row>
    <row r="53" spans="1:80" ht="15" customHeight="1">
      <c r="A53" s="69"/>
      <c r="B53" s="476"/>
      <c r="C53" s="476"/>
      <c r="D53" s="477"/>
      <c r="E53" s="575"/>
      <c r="F53" s="574"/>
      <c r="G53" s="574"/>
      <c r="H53" s="574"/>
      <c r="I53" s="590"/>
      <c r="J53" s="62" t="str">
        <f>IF(AND('Matriz de Riesgos'!$AF$54="Muy Baja",'Matriz de Riesgos'!$AH$54="Leve"),CONCATENATE("R8C",'Matriz de Riesgos'!$U$54),"")</f>
        <v/>
      </c>
      <c r="K53" s="63" t="str">
        <f>IF(AND('Matriz de Riesgos'!$AF$55="Muy Baja",'Matriz de Riesgos'!$AH$55="Leve"),CONCATENATE("R8C",'Matriz de Riesgos'!$U$55),"")</f>
        <v/>
      </c>
      <c r="L53" s="63" t="str">
        <f>IF(AND('Matriz de Riesgos'!$AF$56="Muy Baja",'Matriz de Riesgos'!$AH$56="Leve"),CONCATENATE("R8C",'Matriz de Riesgos'!$U$56),"")</f>
        <v/>
      </c>
      <c r="M53" s="63" t="str">
        <f>IF(AND('Matriz de Riesgos'!$AF$57="Muy Baja",'Matriz de Riesgos'!$AH$57="Leve"),CONCATENATE("R8C",'Matriz de Riesgos'!$U$57),"")</f>
        <v/>
      </c>
      <c r="N53" s="63" t="str">
        <f>IF(AND('Matriz de Riesgos'!$AF$58="Muy Baja",'Matriz de Riesgos'!$AH$58="Leve"),CONCATENATE("R8C",'Matriz de Riesgos'!$U$58),"")</f>
        <v/>
      </c>
      <c r="O53" s="64" t="str">
        <f>IF(AND('Matriz de Riesgos'!$AF$59="Muy Baja",'Matriz de Riesgos'!$AH$59="Leve"),CONCATENATE("R8C",'Matriz de Riesgos'!$U$59),"")</f>
        <v/>
      </c>
      <c r="P53" s="62" t="str">
        <f>IF(AND('Matriz de Riesgos'!$AF$54="Muy Baja",'Matriz de Riesgos'!$AH$54="Menor"),CONCATENATE("R8C",'Matriz de Riesgos'!$U$54),"")</f>
        <v/>
      </c>
      <c r="Q53" s="63" t="str">
        <f>IF(AND('Matriz de Riesgos'!$AF$55="Muy Baja",'Matriz de Riesgos'!$AH$55="Menor"),CONCATENATE("R8C",'Matriz de Riesgos'!$U$55),"")</f>
        <v/>
      </c>
      <c r="R53" s="63" t="str">
        <f>IF(AND('Matriz de Riesgos'!$AF$56="Muy Baja",'Matriz de Riesgos'!$AH$56="Menor"),CONCATENATE("R8C",'Matriz de Riesgos'!$U$56),"")</f>
        <v/>
      </c>
      <c r="S53" s="63" t="str">
        <f>IF(AND('Matriz de Riesgos'!$AF$57="Muy Baja",'Matriz de Riesgos'!$AH$57="Menor"),CONCATENATE("R8C",'Matriz de Riesgos'!$U$57),"")</f>
        <v/>
      </c>
      <c r="T53" s="63" t="str">
        <f>IF(AND('Matriz de Riesgos'!$AF$58="Muy Baja",'Matriz de Riesgos'!$AH$58="Menor"),CONCATENATE("R8C",'Matriz de Riesgos'!$U$58),"")</f>
        <v/>
      </c>
      <c r="U53" s="64" t="str">
        <f>IF(AND('Matriz de Riesgos'!$AF$59="Muy Baja",'Matriz de Riesgos'!$AH$59="Menor"),CONCATENATE("R8C",'Matriz de Riesgos'!$U$59),"")</f>
        <v/>
      </c>
      <c r="V53" s="53" t="str">
        <f>IF(AND('Matriz de Riesgos'!$AF$54="Muy Baja",'Matriz de Riesgos'!$AH$54="Moderado"),CONCATENATE("R8C",'Matriz de Riesgos'!$U$54),"")</f>
        <v/>
      </c>
      <c r="W53" s="54" t="str">
        <f>IF(AND('Matriz de Riesgos'!$AF$55="Muy Baja",'Matriz de Riesgos'!$AH$55="Moderado"),CONCATENATE("R8C",'Matriz de Riesgos'!$U$55),"")</f>
        <v/>
      </c>
      <c r="X53" s="54" t="str">
        <f>IF(AND('Matriz de Riesgos'!$AF$56="Muy Baja",'Matriz de Riesgos'!$AH$56="Moderado"),CONCATENATE("R8C",'Matriz de Riesgos'!$U$56),"")</f>
        <v/>
      </c>
      <c r="Y53" s="54" t="str">
        <f>IF(AND('Matriz de Riesgos'!$AF$57="Muy Baja",'Matriz de Riesgos'!$AH$57="Moderado"),CONCATENATE("R8C",'Matriz de Riesgos'!$U$57),"")</f>
        <v/>
      </c>
      <c r="Z53" s="54" t="str">
        <f>IF(AND('Matriz de Riesgos'!$AF$58="Muy Baja",'Matriz de Riesgos'!$AH$58="Moderado"),CONCATENATE("R8C",'Matriz de Riesgos'!$U$58),"")</f>
        <v/>
      </c>
      <c r="AA53" s="55" t="str">
        <f>IF(AND('Matriz de Riesgos'!$AF$59="Muy Baja",'Matriz de Riesgos'!$AH$59="Moderado"),CONCATENATE("R8C",'Matriz de Riesgos'!$U$59),"")</f>
        <v/>
      </c>
      <c r="AB53" s="38" t="str">
        <f>IF(AND('Matriz de Riesgos'!$AF$54="Muy Baja",'Matriz de Riesgos'!$AH$54="Mayor"),CONCATENATE("R8C",'Matriz de Riesgos'!$U$54),"")</f>
        <v/>
      </c>
      <c r="AC53" s="39" t="str">
        <f>IF(AND('Matriz de Riesgos'!$AF$55="Muy Baja",'Matriz de Riesgos'!$AH$55="Mayor"),CONCATENATE("R8C",'Matriz de Riesgos'!$U$55),"")</f>
        <v/>
      </c>
      <c r="AD53" s="39" t="str">
        <f>IF(AND('Matriz de Riesgos'!$AF$56="Muy Baja",'Matriz de Riesgos'!$AH$56="Mayor"),CONCATENATE("R8C",'Matriz de Riesgos'!$U$56),"")</f>
        <v/>
      </c>
      <c r="AE53" s="39" t="str">
        <f>IF(AND('Matriz de Riesgos'!$AF$57="Muy Baja",'Matriz de Riesgos'!$AH$57="Mayor"),CONCATENATE("R8C",'Matriz de Riesgos'!$U$57),"")</f>
        <v/>
      </c>
      <c r="AF53" s="39" t="str">
        <f>IF(AND('Matriz de Riesgos'!$AF$58="Muy Baja",'Matriz de Riesgos'!$AH$58="Mayor"),CONCATENATE("R8C",'Matriz de Riesgos'!$U$58),"")</f>
        <v/>
      </c>
      <c r="AG53" s="40" t="str">
        <f>IF(AND('Matriz de Riesgos'!$AF$59="Muy Baja",'Matriz de Riesgos'!$AH$59="Mayor"),CONCATENATE("R8C",'Matriz de Riesgos'!$U$59),"")</f>
        <v/>
      </c>
      <c r="AH53" s="41" t="str">
        <f>IF(AND('Matriz de Riesgos'!$AF$54="Muy Baja",'Matriz de Riesgos'!$AH$54="Catastrófico"),CONCATENATE("R8C",'Matriz de Riesgos'!$U$54),"")</f>
        <v/>
      </c>
      <c r="AI53" s="42" t="str">
        <f>IF(AND('Matriz de Riesgos'!$AF$55="Muy Baja",'Matriz de Riesgos'!$AH$55="Catastrófico"),CONCATENATE("R8C",'Matriz de Riesgos'!$U$55),"")</f>
        <v/>
      </c>
      <c r="AJ53" s="42" t="str">
        <f>IF(AND('Matriz de Riesgos'!$AF$56="Muy Baja",'Matriz de Riesgos'!$AH$56="Catastrófico"),CONCATENATE("R8C",'Matriz de Riesgos'!$U$56),"")</f>
        <v/>
      </c>
      <c r="AK53" s="42" t="str">
        <f>IF(AND('Matriz de Riesgos'!$AF$57="Muy Baja",'Matriz de Riesgos'!$AH$57="Catastrófico"),CONCATENATE("R8C",'Matriz de Riesgos'!$U$57),"")</f>
        <v/>
      </c>
      <c r="AL53" s="42" t="str">
        <f>IF(AND('Matriz de Riesgos'!$AF$58="Muy Baja",'Matriz de Riesgos'!$AH$58="Catastrófico"),CONCATENATE("R8C",'Matriz de Riesgos'!$U$58),"")</f>
        <v/>
      </c>
      <c r="AM53" s="43" t="str">
        <f>IF(AND('Matriz de Riesgos'!$AF$59="Muy Baja",'Matriz de Riesgos'!$AH$59="Catastrófico"),CONCATENATE("R8C",'Matriz de Riesgos'!$U$59),"")</f>
        <v/>
      </c>
      <c r="AN53" s="69"/>
      <c r="AO53" s="69"/>
      <c r="AP53" s="69"/>
      <c r="AQ53" s="69"/>
      <c r="AR53" s="69"/>
      <c r="AS53" s="69"/>
      <c r="AT53" s="69"/>
      <c r="AU53" s="69"/>
      <c r="AV53" s="69"/>
      <c r="AW53" s="69"/>
      <c r="AX53" s="69"/>
      <c r="AY53" s="69"/>
      <c r="AZ53" s="69"/>
      <c r="BA53" s="69"/>
      <c r="BB53" s="69"/>
      <c r="BC53" s="69"/>
      <c r="BD53" s="69"/>
      <c r="BE53" s="69"/>
      <c r="BF53" s="69"/>
      <c r="BG53" s="69"/>
      <c r="BH53" s="69"/>
      <c r="BI53" s="69"/>
      <c r="BJ53" s="69"/>
      <c r="BK53" s="69"/>
      <c r="BL53" s="69"/>
      <c r="BM53" s="69"/>
      <c r="BN53" s="69"/>
      <c r="BO53" s="69"/>
      <c r="BP53" s="69"/>
      <c r="BQ53" s="69"/>
      <c r="BR53" s="69"/>
      <c r="BS53" s="69"/>
      <c r="BT53" s="69"/>
      <c r="BU53" s="69"/>
      <c r="BV53" s="69"/>
      <c r="BW53" s="69"/>
      <c r="BX53" s="69"/>
      <c r="BY53" s="69"/>
      <c r="BZ53" s="69"/>
      <c r="CA53" s="69"/>
      <c r="CB53" s="69"/>
    </row>
    <row r="54" spans="1:80" ht="15" customHeight="1">
      <c r="A54" s="69"/>
      <c r="B54" s="476"/>
      <c r="C54" s="476"/>
      <c r="D54" s="477"/>
      <c r="E54" s="575"/>
      <c r="F54" s="574"/>
      <c r="G54" s="574"/>
      <c r="H54" s="574"/>
      <c r="I54" s="590"/>
      <c r="J54" s="62" t="e">
        <f>IF(AND('Matriz de Riesgos'!#REF!="Muy Baja",'Matriz de Riesgos'!#REF!="Leve"),CONCATENATE("R9C",'Matriz de Riesgos'!#REF!),"")</f>
        <v>#REF!</v>
      </c>
      <c r="K54" s="63" t="e">
        <f>IF(AND('Matriz de Riesgos'!#REF!="Muy Baja",'Matriz de Riesgos'!#REF!="Leve"),CONCATENATE("R9C",'Matriz de Riesgos'!#REF!),"")</f>
        <v>#REF!</v>
      </c>
      <c r="L54" s="63" t="e">
        <f>IF(AND('Matriz de Riesgos'!#REF!="Muy Baja",'Matriz de Riesgos'!#REF!="Leve"),CONCATENATE("R9C",'Matriz de Riesgos'!#REF!),"")</f>
        <v>#REF!</v>
      </c>
      <c r="M54" s="63" t="e">
        <f>IF(AND('Matriz de Riesgos'!#REF!="Muy Baja",'Matriz de Riesgos'!#REF!="Leve"),CONCATENATE("R9C",'Matriz de Riesgos'!#REF!),"")</f>
        <v>#REF!</v>
      </c>
      <c r="N54" s="63" t="e">
        <f>IF(AND('Matriz de Riesgos'!#REF!="Muy Baja",'Matriz de Riesgos'!#REF!="Leve"),CONCATENATE("R9C",'Matriz de Riesgos'!#REF!),"")</f>
        <v>#REF!</v>
      </c>
      <c r="O54" s="64" t="e">
        <f>IF(AND('Matriz de Riesgos'!#REF!="Muy Baja",'Matriz de Riesgos'!#REF!="Leve"),CONCATENATE("R9C",'Matriz de Riesgos'!#REF!),"")</f>
        <v>#REF!</v>
      </c>
      <c r="P54" s="62" t="e">
        <f>IF(AND('Matriz de Riesgos'!#REF!="Muy Baja",'Matriz de Riesgos'!#REF!="Menor"),CONCATENATE("R9C",'Matriz de Riesgos'!#REF!),"")</f>
        <v>#REF!</v>
      </c>
      <c r="Q54" s="63" t="e">
        <f>IF(AND('Matriz de Riesgos'!#REF!="Muy Baja",'Matriz de Riesgos'!#REF!="Menor"),CONCATENATE("R9C",'Matriz de Riesgos'!#REF!),"")</f>
        <v>#REF!</v>
      </c>
      <c r="R54" s="63" t="e">
        <f>IF(AND('Matriz de Riesgos'!#REF!="Muy Baja",'Matriz de Riesgos'!#REF!="Menor"),CONCATENATE("R9C",'Matriz de Riesgos'!#REF!),"")</f>
        <v>#REF!</v>
      </c>
      <c r="S54" s="63" t="e">
        <f>IF(AND('Matriz de Riesgos'!#REF!="Muy Baja",'Matriz de Riesgos'!#REF!="Menor"),CONCATENATE("R9C",'Matriz de Riesgos'!#REF!),"")</f>
        <v>#REF!</v>
      </c>
      <c r="T54" s="63" t="e">
        <f>IF(AND('Matriz de Riesgos'!#REF!="Muy Baja",'Matriz de Riesgos'!#REF!="Menor"),CONCATENATE("R9C",'Matriz de Riesgos'!#REF!),"")</f>
        <v>#REF!</v>
      </c>
      <c r="U54" s="64" t="e">
        <f>IF(AND('Matriz de Riesgos'!#REF!="Muy Baja",'Matriz de Riesgos'!#REF!="Menor"),CONCATENATE("R9C",'Matriz de Riesgos'!#REF!),"")</f>
        <v>#REF!</v>
      </c>
      <c r="V54" s="53" t="e">
        <f>IF(AND('Matriz de Riesgos'!#REF!="Muy Baja",'Matriz de Riesgos'!#REF!="Moderado"),CONCATENATE("R9C",'Matriz de Riesgos'!#REF!),"")</f>
        <v>#REF!</v>
      </c>
      <c r="W54" s="54" t="e">
        <f>IF(AND('Matriz de Riesgos'!#REF!="Muy Baja",'Matriz de Riesgos'!#REF!="Moderado"),CONCATENATE("R9C",'Matriz de Riesgos'!#REF!),"")</f>
        <v>#REF!</v>
      </c>
      <c r="X54" s="54" t="e">
        <f>IF(AND('Matriz de Riesgos'!#REF!="Muy Baja",'Matriz de Riesgos'!#REF!="Moderado"),CONCATENATE("R9C",'Matriz de Riesgos'!#REF!),"")</f>
        <v>#REF!</v>
      </c>
      <c r="Y54" s="54" t="e">
        <f>IF(AND('Matriz de Riesgos'!#REF!="Muy Baja",'Matriz de Riesgos'!#REF!="Moderado"),CONCATENATE("R9C",'Matriz de Riesgos'!#REF!),"")</f>
        <v>#REF!</v>
      </c>
      <c r="Z54" s="54" t="e">
        <f>IF(AND('Matriz de Riesgos'!#REF!="Muy Baja",'Matriz de Riesgos'!#REF!="Moderado"),CONCATENATE("R9C",'Matriz de Riesgos'!#REF!),"")</f>
        <v>#REF!</v>
      </c>
      <c r="AA54" s="55" t="e">
        <f>IF(AND('Matriz de Riesgos'!#REF!="Muy Baja",'Matriz de Riesgos'!#REF!="Moderado"),CONCATENATE("R9C",'Matriz de Riesgos'!#REF!),"")</f>
        <v>#REF!</v>
      </c>
      <c r="AB54" s="38" t="e">
        <f>IF(AND('Matriz de Riesgos'!#REF!="Muy Baja",'Matriz de Riesgos'!#REF!="Mayor"),CONCATENATE("R9C",'Matriz de Riesgos'!#REF!),"")</f>
        <v>#REF!</v>
      </c>
      <c r="AC54" s="39" t="e">
        <f>IF(AND('Matriz de Riesgos'!#REF!="Muy Baja",'Matriz de Riesgos'!#REF!="Mayor"),CONCATENATE("R9C",'Matriz de Riesgos'!#REF!),"")</f>
        <v>#REF!</v>
      </c>
      <c r="AD54" s="39" t="e">
        <f>IF(AND('Matriz de Riesgos'!#REF!="Muy Baja",'Matriz de Riesgos'!#REF!="Mayor"),CONCATENATE("R9C",'Matriz de Riesgos'!#REF!),"")</f>
        <v>#REF!</v>
      </c>
      <c r="AE54" s="39" t="e">
        <f>IF(AND('Matriz de Riesgos'!#REF!="Muy Baja",'Matriz de Riesgos'!#REF!="Mayor"),CONCATENATE("R9C",'Matriz de Riesgos'!#REF!),"")</f>
        <v>#REF!</v>
      </c>
      <c r="AF54" s="39" t="e">
        <f>IF(AND('Matriz de Riesgos'!#REF!="Muy Baja",'Matriz de Riesgos'!#REF!="Mayor"),CONCATENATE("R9C",'Matriz de Riesgos'!#REF!),"")</f>
        <v>#REF!</v>
      </c>
      <c r="AG54" s="40" t="e">
        <f>IF(AND('Matriz de Riesgos'!#REF!="Muy Baja",'Matriz de Riesgos'!#REF!="Mayor"),CONCATENATE("R9C",'Matriz de Riesgos'!#REF!),"")</f>
        <v>#REF!</v>
      </c>
      <c r="AH54" s="41" t="e">
        <f>IF(AND('Matriz de Riesgos'!#REF!="Muy Baja",'Matriz de Riesgos'!#REF!="Catastrófico"),CONCATENATE("R9C",'Matriz de Riesgos'!#REF!),"")</f>
        <v>#REF!</v>
      </c>
      <c r="AI54" s="42" t="e">
        <f>IF(AND('Matriz de Riesgos'!#REF!="Muy Baja",'Matriz de Riesgos'!#REF!="Catastrófico"),CONCATENATE("R9C",'Matriz de Riesgos'!#REF!),"")</f>
        <v>#REF!</v>
      </c>
      <c r="AJ54" s="42" t="e">
        <f>IF(AND('Matriz de Riesgos'!#REF!="Muy Baja",'Matriz de Riesgos'!#REF!="Catastrófico"),CONCATENATE("R9C",'Matriz de Riesgos'!#REF!),"")</f>
        <v>#REF!</v>
      </c>
      <c r="AK54" s="42" t="e">
        <f>IF(AND('Matriz de Riesgos'!#REF!="Muy Baja",'Matriz de Riesgos'!#REF!="Catastrófico"),CONCATENATE("R9C",'Matriz de Riesgos'!#REF!),"")</f>
        <v>#REF!</v>
      </c>
      <c r="AL54" s="42" t="e">
        <f>IF(AND('Matriz de Riesgos'!#REF!="Muy Baja",'Matriz de Riesgos'!#REF!="Catastrófico"),CONCATENATE("R9C",'Matriz de Riesgos'!#REF!),"")</f>
        <v>#REF!</v>
      </c>
      <c r="AM54" s="43" t="e">
        <f>IF(AND('Matriz de Riesgos'!#REF!="Muy Baja",'Matriz de Riesgos'!#REF!="Catastrófico"),CONCATENATE("R9C",'Matriz de Riesgos'!#REF!),"")</f>
        <v>#REF!</v>
      </c>
      <c r="AN54" s="69"/>
      <c r="AO54" s="69"/>
      <c r="AP54" s="69"/>
      <c r="AQ54" s="69"/>
      <c r="AR54" s="69"/>
      <c r="AS54" s="69"/>
      <c r="AT54" s="69"/>
      <c r="AU54" s="69"/>
      <c r="AV54" s="69"/>
      <c r="AW54" s="69"/>
      <c r="AX54" s="69"/>
      <c r="AY54" s="69"/>
      <c r="AZ54" s="69"/>
      <c r="BA54" s="69"/>
      <c r="BB54" s="69"/>
      <c r="BC54" s="69"/>
      <c r="BD54" s="69"/>
      <c r="BE54" s="69"/>
      <c r="BF54" s="69"/>
      <c r="BG54" s="69"/>
      <c r="BH54" s="69"/>
      <c r="BI54" s="69"/>
      <c r="BJ54" s="69"/>
      <c r="BK54" s="69"/>
      <c r="BL54" s="69"/>
      <c r="BM54" s="69"/>
      <c r="BN54" s="69"/>
      <c r="BO54" s="69"/>
      <c r="BP54" s="69"/>
      <c r="BQ54" s="69"/>
      <c r="BR54" s="69"/>
      <c r="BS54" s="69"/>
      <c r="BT54" s="69"/>
      <c r="BU54" s="69"/>
      <c r="BV54" s="69"/>
      <c r="BW54" s="69"/>
      <c r="BX54" s="69"/>
      <c r="BY54" s="69"/>
      <c r="BZ54" s="69"/>
      <c r="CA54" s="69"/>
      <c r="CB54" s="69"/>
    </row>
    <row r="55" spans="1:80" ht="15.75" customHeight="1" thickBot="1">
      <c r="A55" s="69"/>
      <c r="B55" s="476"/>
      <c r="C55" s="476"/>
      <c r="D55" s="477"/>
      <c r="E55" s="576"/>
      <c r="F55" s="577"/>
      <c r="G55" s="577"/>
      <c r="H55" s="577"/>
      <c r="I55" s="591"/>
      <c r="J55" s="65" t="e">
        <f>IF(AND('Matriz de Riesgos'!#REF!="Muy Baja",'Matriz de Riesgos'!#REF!="Leve"),CONCATENATE("R10C",'Matriz de Riesgos'!#REF!),"")</f>
        <v>#REF!</v>
      </c>
      <c r="K55" s="66" t="e">
        <f>IF(AND('Matriz de Riesgos'!#REF!="Muy Baja",'Matriz de Riesgos'!#REF!="Leve"),CONCATENATE("R10C",'Matriz de Riesgos'!#REF!),"")</f>
        <v>#REF!</v>
      </c>
      <c r="L55" s="66" t="e">
        <f>IF(AND('Matriz de Riesgos'!#REF!="Muy Baja",'Matriz de Riesgos'!#REF!="Leve"),CONCATENATE("R10C",'Matriz de Riesgos'!#REF!),"")</f>
        <v>#REF!</v>
      </c>
      <c r="M55" s="66" t="e">
        <f>IF(AND('Matriz de Riesgos'!#REF!="Muy Baja",'Matriz de Riesgos'!#REF!="Leve"),CONCATENATE("R10C",'Matriz de Riesgos'!#REF!),"")</f>
        <v>#REF!</v>
      </c>
      <c r="N55" s="66" t="e">
        <f>IF(AND('Matriz de Riesgos'!#REF!="Muy Baja",'Matriz de Riesgos'!#REF!="Leve"),CONCATENATE("R10C",'Matriz de Riesgos'!#REF!),"")</f>
        <v>#REF!</v>
      </c>
      <c r="O55" s="67" t="e">
        <f>IF(AND('Matriz de Riesgos'!#REF!="Muy Baja",'Matriz de Riesgos'!#REF!="Leve"),CONCATENATE("R10C",'Matriz de Riesgos'!#REF!),"")</f>
        <v>#REF!</v>
      </c>
      <c r="P55" s="65" t="e">
        <f>IF(AND('Matriz de Riesgos'!#REF!="Muy Baja",'Matriz de Riesgos'!#REF!="Menor"),CONCATENATE("R10C",'Matriz de Riesgos'!#REF!),"")</f>
        <v>#REF!</v>
      </c>
      <c r="Q55" s="66" t="e">
        <f>IF(AND('Matriz de Riesgos'!#REF!="Muy Baja",'Matriz de Riesgos'!#REF!="Menor"),CONCATENATE("R10C",'Matriz de Riesgos'!#REF!),"")</f>
        <v>#REF!</v>
      </c>
      <c r="R55" s="66" t="e">
        <f>IF(AND('Matriz de Riesgos'!#REF!="Muy Baja",'Matriz de Riesgos'!#REF!="Menor"),CONCATENATE("R10C",'Matriz de Riesgos'!#REF!),"")</f>
        <v>#REF!</v>
      </c>
      <c r="S55" s="66" t="e">
        <f>IF(AND('Matriz de Riesgos'!#REF!="Muy Baja",'Matriz de Riesgos'!#REF!="Menor"),CONCATENATE("R10C",'Matriz de Riesgos'!#REF!),"")</f>
        <v>#REF!</v>
      </c>
      <c r="T55" s="66" t="e">
        <f>IF(AND('Matriz de Riesgos'!#REF!="Muy Baja",'Matriz de Riesgos'!#REF!="Menor"),CONCATENATE("R10C",'Matriz de Riesgos'!#REF!),"")</f>
        <v>#REF!</v>
      </c>
      <c r="U55" s="67" t="e">
        <f>IF(AND('Matriz de Riesgos'!#REF!="Muy Baja",'Matriz de Riesgos'!#REF!="Menor"),CONCATENATE("R10C",'Matriz de Riesgos'!#REF!),"")</f>
        <v>#REF!</v>
      </c>
      <c r="V55" s="56" t="e">
        <f>IF(AND('Matriz de Riesgos'!#REF!="Muy Baja",'Matriz de Riesgos'!#REF!="Moderado"),CONCATENATE("R10C",'Matriz de Riesgos'!#REF!),"")</f>
        <v>#REF!</v>
      </c>
      <c r="W55" s="57" t="e">
        <f>IF(AND('Matriz de Riesgos'!#REF!="Muy Baja",'Matriz de Riesgos'!#REF!="Moderado"),CONCATENATE("R10C",'Matriz de Riesgos'!#REF!),"")</f>
        <v>#REF!</v>
      </c>
      <c r="X55" s="57" t="e">
        <f>IF(AND('Matriz de Riesgos'!#REF!="Muy Baja",'Matriz de Riesgos'!#REF!="Moderado"),CONCATENATE("R10C",'Matriz de Riesgos'!#REF!),"")</f>
        <v>#REF!</v>
      </c>
      <c r="Y55" s="57" t="e">
        <f>IF(AND('Matriz de Riesgos'!#REF!="Muy Baja",'Matriz de Riesgos'!#REF!="Moderado"),CONCATENATE("R10C",'Matriz de Riesgos'!#REF!),"")</f>
        <v>#REF!</v>
      </c>
      <c r="Z55" s="57" t="e">
        <f>IF(AND('Matriz de Riesgos'!#REF!="Muy Baja",'Matriz de Riesgos'!#REF!="Moderado"),CONCATENATE("R10C",'Matriz de Riesgos'!#REF!),"")</f>
        <v>#REF!</v>
      </c>
      <c r="AA55" s="58" t="e">
        <f>IF(AND('Matriz de Riesgos'!#REF!="Muy Baja",'Matriz de Riesgos'!#REF!="Moderado"),CONCATENATE("R10C",'Matriz de Riesgos'!#REF!),"")</f>
        <v>#REF!</v>
      </c>
      <c r="AB55" s="44" t="e">
        <f>IF(AND('Matriz de Riesgos'!#REF!="Muy Baja",'Matriz de Riesgos'!#REF!="Mayor"),CONCATENATE("R10C",'Matriz de Riesgos'!#REF!),"")</f>
        <v>#REF!</v>
      </c>
      <c r="AC55" s="45" t="e">
        <f>IF(AND('Matriz de Riesgos'!#REF!="Muy Baja",'Matriz de Riesgos'!#REF!="Mayor"),CONCATENATE("R10C",'Matriz de Riesgos'!#REF!),"")</f>
        <v>#REF!</v>
      </c>
      <c r="AD55" s="45" t="e">
        <f>IF(AND('Matriz de Riesgos'!#REF!="Muy Baja",'Matriz de Riesgos'!#REF!="Mayor"),CONCATENATE("R10C",'Matriz de Riesgos'!#REF!),"")</f>
        <v>#REF!</v>
      </c>
      <c r="AE55" s="45" t="e">
        <f>IF(AND('Matriz de Riesgos'!#REF!="Muy Baja",'Matriz de Riesgos'!#REF!="Mayor"),CONCATENATE("R10C",'Matriz de Riesgos'!#REF!),"")</f>
        <v>#REF!</v>
      </c>
      <c r="AF55" s="45" t="e">
        <f>IF(AND('Matriz de Riesgos'!#REF!="Muy Baja",'Matriz de Riesgos'!#REF!="Mayor"),CONCATENATE("R10C",'Matriz de Riesgos'!#REF!),"")</f>
        <v>#REF!</v>
      </c>
      <c r="AG55" s="46" t="e">
        <f>IF(AND('Matriz de Riesgos'!#REF!="Muy Baja",'Matriz de Riesgos'!#REF!="Mayor"),CONCATENATE("R10C",'Matriz de Riesgos'!#REF!),"")</f>
        <v>#REF!</v>
      </c>
      <c r="AH55" s="47" t="e">
        <f>IF(AND('Matriz de Riesgos'!#REF!="Muy Baja",'Matriz de Riesgos'!#REF!="Catastrófico"),CONCATENATE("R10C",'Matriz de Riesgos'!#REF!),"")</f>
        <v>#REF!</v>
      </c>
      <c r="AI55" s="48" t="e">
        <f>IF(AND('Matriz de Riesgos'!#REF!="Muy Baja",'Matriz de Riesgos'!#REF!="Catastrófico"),CONCATENATE("R10C",'Matriz de Riesgos'!#REF!),"")</f>
        <v>#REF!</v>
      </c>
      <c r="AJ55" s="48" t="e">
        <f>IF(AND('Matriz de Riesgos'!#REF!="Muy Baja",'Matriz de Riesgos'!#REF!="Catastrófico"),CONCATENATE("R10C",'Matriz de Riesgos'!#REF!),"")</f>
        <v>#REF!</v>
      </c>
      <c r="AK55" s="48" t="e">
        <f>IF(AND('Matriz de Riesgos'!#REF!="Muy Baja",'Matriz de Riesgos'!#REF!="Catastrófico"),CONCATENATE("R10C",'Matriz de Riesgos'!#REF!),"")</f>
        <v>#REF!</v>
      </c>
      <c r="AL55" s="48" t="e">
        <f>IF(AND('Matriz de Riesgos'!#REF!="Muy Baja",'Matriz de Riesgos'!#REF!="Catastrófico"),CONCATENATE("R10C",'Matriz de Riesgos'!#REF!),"")</f>
        <v>#REF!</v>
      </c>
      <c r="AM55" s="49" t="e">
        <f>IF(AND('Matriz de Riesgos'!#REF!="Muy Baja",'Matriz de Riesgos'!#REF!="Catastrófico"),CONCATENATE("R10C",'Matriz de Riesgos'!#REF!),"")</f>
        <v>#REF!</v>
      </c>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c r="BM55" s="69"/>
      <c r="BN55" s="69"/>
      <c r="BO55" s="69"/>
      <c r="BP55" s="69"/>
      <c r="BQ55" s="69"/>
      <c r="BR55" s="69"/>
      <c r="BS55" s="69"/>
      <c r="BT55" s="69"/>
      <c r="BU55" s="69"/>
      <c r="BV55" s="69"/>
      <c r="BW55" s="69"/>
      <c r="BX55" s="69"/>
      <c r="BY55" s="69"/>
      <c r="BZ55" s="69"/>
      <c r="CA55" s="69"/>
      <c r="CB55" s="69"/>
    </row>
    <row r="56" spans="1:80">
      <c r="A56" s="69"/>
      <c r="B56" s="69"/>
      <c r="C56" s="69"/>
      <c r="D56" s="69"/>
      <c r="E56" s="69"/>
      <c r="F56" s="69"/>
      <c r="G56" s="69"/>
      <c r="H56" s="69"/>
      <c r="I56" s="69"/>
      <c r="J56" s="571" t="s">
        <v>940</v>
      </c>
      <c r="K56" s="572"/>
      <c r="L56" s="572"/>
      <c r="M56" s="572"/>
      <c r="N56" s="572"/>
      <c r="O56" s="589"/>
      <c r="P56" s="571" t="s">
        <v>941</v>
      </c>
      <c r="Q56" s="572"/>
      <c r="R56" s="572"/>
      <c r="S56" s="572"/>
      <c r="T56" s="572"/>
      <c r="U56" s="589"/>
      <c r="V56" s="571" t="s">
        <v>942</v>
      </c>
      <c r="W56" s="572"/>
      <c r="X56" s="572"/>
      <c r="Y56" s="572"/>
      <c r="Z56" s="572"/>
      <c r="AA56" s="589"/>
      <c r="AB56" s="571" t="s">
        <v>943</v>
      </c>
      <c r="AC56" s="610"/>
      <c r="AD56" s="572"/>
      <c r="AE56" s="572"/>
      <c r="AF56" s="572"/>
      <c r="AG56" s="589"/>
      <c r="AH56" s="571" t="s">
        <v>944</v>
      </c>
      <c r="AI56" s="572"/>
      <c r="AJ56" s="572"/>
      <c r="AK56" s="572"/>
      <c r="AL56" s="572"/>
      <c r="AM56" s="589"/>
      <c r="AN56" s="69"/>
      <c r="AO56" s="69"/>
      <c r="AP56" s="69"/>
      <c r="AQ56" s="69"/>
      <c r="AR56" s="69"/>
      <c r="AS56" s="69"/>
      <c r="AT56" s="69"/>
      <c r="AU56" s="69"/>
      <c r="AV56" s="69"/>
      <c r="AW56" s="69"/>
      <c r="AX56" s="69"/>
      <c r="AY56" s="69"/>
      <c r="AZ56" s="69"/>
      <c r="BA56" s="69"/>
      <c r="BB56" s="69"/>
      <c r="BC56" s="69"/>
      <c r="BD56" s="69"/>
      <c r="BE56" s="69"/>
      <c r="BF56" s="69"/>
      <c r="BG56" s="69"/>
      <c r="BH56" s="69"/>
      <c r="BI56" s="69"/>
      <c r="BJ56" s="69"/>
      <c r="BK56" s="69"/>
      <c r="BL56" s="69"/>
      <c r="BM56" s="69"/>
      <c r="BN56" s="69"/>
      <c r="BO56" s="69"/>
      <c r="BP56" s="69"/>
      <c r="BQ56" s="69"/>
      <c r="BR56" s="69"/>
      <c r="BS56" s="69"/>
      <c r="BT56" s="69"/>
      <c r="BU56" s="69"/>
      <c r="BV56" s="69"/>
      <c r="BW56" s="69"/>
      <c r="BX56" s="69"/>
      <c r="BY56" s="69"/>
      <c r="BZ56" s="69"/>
      <c r="CA56" s="69"/>
      <c r="CB56" s="69"/>
    </row>
    <row r="57" spans="1:80">
      <c r="A57" s="69"/>
      <c r="B57" s="69"/>
      <c r="C57" s="69"/>
      <c r="D57" s="69"/>
      <c r="E57" s="69"/>
      <c r="F57" s="69"/>
      <c r="G57" s="69"/>
      <c r="H57" s="69"/>
      <c r="I57" s="69"/>
      <c r="J57" s="575"/>
      <c r="K57" s="574"/>
      <c r="L57" s="574"/>
      <c r="M57" s="574"/>
      <c r="N57" s="574"/>
      <c r="O57" s="590"/>
      <c r="P57" s="575"/>
      <c r="Q57" s="574"/>
      <c r="R57" s="574"/>
      <c r="S57" s="574"/>
      <c r="T57" s="574"/>
      <c r="U57" s="590"/>
      <c r="V57" s="575"/>
      <c r="W57" s="574"/>
      <c r="X57" s="574"/>
      <c r="Y57" s="574"/>
      <c r="Z57" s="574"/>
      <c r="AA57" s="590"/>
      <c r="AB57" s="575"/>
      <c r="AC57" s="574"/>
      <c r="AD57" s="574"/>
      <c r="AE57" s="574"/>
      <c r="AF57" s="574"/>
      <c r="AG57" s="590"/>
      <c r="AH57" s="575"/>
      <c r="AI57" s="574"/>
      <c r="AJ57" s="574"/>
      <c r="AK57" s="574"/>
      <c r="AL57" s="574"/>
      <c r="AM57" s="590"/>
      <c r="AN57" s="69"/>
      <c r="AO57" s="69"/>
      <c r="AP57" s="69"/>
      <c r="AQ57" s="69"/>
      <c r="AR57" s="69"/>
      <c r="AS57" s="69"/>
      <c r="AT57" s="69"/>
      <c r="AU57" s="69"/>
      <c r="AV57" s="69"/>
      <c r="AW57" s="69"/>
      <c r="AX57" s="69"/>
      <c r="AY57" s="69"/>
      <c r="AZ57" s="69"/>
      <c r="BA57" s="69"/>
      <c r="BB57" s="69"/>
      <c r="BC57" s="69"/>
      <c r="BD57" s="69"/>
      <c r="BE57" s="69"/>
      <c r="BF57" s="69"/>
      <c r="BG57" s="69"/>
      <c r="BH57" s="69"/>
      <c r="BI57" s="69"/>
      <c r="BJ57" s="69"/>
      <c r="BK57" s="69"/>
      <c r="BL57" s="69"/>
      <c r="BM57" s="69"/>
      <c r="BN57" s="69"/>
      <c r="BO57" s="69"/>
      <c r="BP57" s="69"/>
      <c r="BQ57" s="69"/>
      <c r="BR57" s="69"/>
      <c r="BS57" s="69"/>
      <c r="BT57" s="69"/>
      <c r="BU57" s="69"/>
      <c r="BV57" s="69"/>
      <c r="BW57" s="69"/>
      <c r="BX57" s="69"/>
      <c r="BY57" s="69"/>
      <c r="BZ57" s="69"/>
      <c r="CA57" s="69"/>
      <c r="CB57" s="69"/>
    </row>
    <row r="58" spans="1:80">
      <c r="A58" s="69"/>
      <c r="B58" s="69"/>
      <c r="C58" s="69"/>
      <c r="D58" s="69"/>
      <c r="E58" s="69"/>
      <c r="F58" s="69"/>
      <c r="G58" s="69"/>
      <c r="H58" s="69"/>
      <c r="I58" s="69"/>
      <c r="J58" s="575"/>
      <c r="K58" s="574"/>
      <c r="L58" s="574"/>
      <c r="M58" s="574"/>
      <c r="N58" s="574"/>
      <c r="O58" s="590"/>
      <c r="P58" s="575"/>
      <c r="Q58" s="574"/>
      <c r="R58" s="574"/>
      <c r="S58" s="574"/>
      <c r="T58" s="574"/>
      <c r="U58" s="590"/>
      <c r="V58" s="575"/>
      <c r="W58" s="574"/>
      <c r="X58" s="574"/>
      <c r="Y58" s="574"/>
      <c r="Z58" s="574"/>
      <c r="AA58" s="590"/>
      <c r="AB58" s="575"/>
      <c r="AC58" s="574"/>
      <c r="AD58" s="574"/>
      <c r="AE58" s="574"/>
      <c r="AF58" s="574"/>
      <c r="AG58" s="590"/>
      <c r="AH58" s="575"/>
      <c r="AI58" s="574"/>
      <c r="AJ58" s="574"/>
      <c r="AK58" s="574"/>
      <c r="AL58" s="574"/>
      <c r="AM58" s="590"/>
      <c r="AN58" s="69"/>
      <c r="AO58" s="69"/>
      <c r="AP58" s="69"/>
      <c r="AQ58" s="69"/>
      <c r="AR58" s="69"/>
      <c r="AS58" s="69"/>
      <c r="AT58" s="69"/>
      <c r="AU58" s="69"/>
      <c r="AV58" s="69"/>
      <c r="AW58" s="69"/>
      <c r="AX58" s="69"/>
      <c r="AY58" s="69"/>
      <c r="AZ58" s="69"/>
      <c r="BA58" s="69"/>
      <c r="BB58" s="69"/>
      <c r="BC58" s="69"/>
      <c r="BD58" s="69"/>
      <c r="BE58" s="69"/>
      <c r="BF58" s="69"/>
      <c r="BG58" s="69"/>
      <c r="BH58" s="69"/>
      <c r="BI58" s="69"/>
      <c r="BJ58" s="69"/>
      <c r="BK58" s="69"/>
      <c r="BL58" s="69"/>
      <c r="BM58" s="69"/>
      <c r="BN58" s="69"/>
      <c r="BO58" s="69"/>
      <c r="BP58" s="69"/>
      <c r="BQ58" s="69"/>
      <c r="BR58" s="69"/>
      <c r="BS58" s="69"/>
      <c r="BT58" s="69"/>
      <c r="BU58" s="69"/>
      <c r="BV58" s="69"/>
      <c r="BW58" s="69"/>
      <c r="BX58" s="69"/>
      <c r="BY58" s="69"/>
      <c r="BZ58" s="69"/>
      <c r="CA58" s="69"/>
      <c r="CB58" s="69"/>
    </row>
    <row r="59" spans="1:80">
      <c r="A59" s="69"/>
      <c r="B59" s="69"/>
      <c r="C59" s="69"/>
      <c r="D59" s="69"/>
      <c r="E59" s="69"/>
      <c r="F59" s="69"/>
      <c r="G59" s="69"/>
      <c r="H59" s="69"/>
      <c r="I59" s="69"/>
      <c r="J59" s="575"/>
      <c r="K59" s="574"/>
      <c r="L59" s="574"/>
      <c r="M59" s="574"/>
      <c r="N59" s="574"/>
      <c r="O59" s="590"/>
      <c r="P59" s="575"/>
      <c r="Q59" s="574"/>
      <c r="R59" s="574"/>
      <c r="S59" s="574"/>
      <c r="T59" s="574"/>
      <c r="U59" s="590"/>
      <c r="V59" s="575"/>
      <c r="W59" s="574"/>
      <c r="X59" s="574"/>
      <c r="Y59" s="574"/>
      <c r="Z59" s="574"/>
      <c r="AA59" s="590"/>
      <c r="AB59" s="575"/>
      <c r="AC59" s="574"/>
      <c r="AD59" s="574"/>
      <c r="AE59" s="574"/>
      <c r="AF59" s="574"/>
      <c r="AG59" s="590"/>
      <c r="AH59" s="575"/>
      <c r="AI59" s="574"/>
      <c r="AJ59" s="574"/>
      <c r="AK59" s="574"/>
      <c r="AL59" s="574"/>
      <c r="AM59" s="590"/>
      <c r="AN59" s="69"/>
      <c r="AO59" s="69"/>
      <c r="AP59" s="69"/>
      <c r="AQ59" s="69"/>
      <c r="AR59" s="69"/>
      <c r="AS59" s="69"/>
      <c r="AT59" s="69"/>
      <c r="AU59" s="69"/>
      <c r="AV59" s="69"/>
      <c r="AW59" s="69"/>
      <c r="AX59" s="69"/>
      <c r="AY59" s="69"/>
      <c r="AZ59" s="69"/>
      <c r="BA59" s="69"/>
      <c r="BB59" s="69"/>
      <c r="BC59" s="69"/>
      <c r="BD59" s="69"/>
      <c r="BE59" s="69"/>
      <c r="BF59" s="69"/>
      <c r="BG59" s="69"/>
      <c r="BH59" s="69"/>
      <c r="BI59" s="69"/>
      <c r="BJ59" s="69"/>
      <c r="BK59" s="69"/>
      <c r="BL59" s="69"/>
      <c r="BM59" s="69"/>
      <c r="BN59" s="69"/>
      <c r="BO59" s="69"/>
      <c r="BP59" s="69"/>
      <c r="BQ59" s="69"/>
      <c r="BR59" s="69"/>
      <c r="BS59" s="69"/>
      <c r="BT59" s="69"/>
      <c r="BU59" s="69"/>
      <c r="BV59" s="69"/>
      <c r="BW59" s="69"/>
      <c r="BX59" s="69"/>
      <c r="BY59" s="69"/>
      <c r="BZ59" s="69"/>
      <c r="CA59" s="69"/>
      <c r="CB59" s="69"/>
    </row>
    <row r="60" spans="1:80">
      <c r="A60" s="69"/>
      <c r="B60" s="69"/>
      <c r="C60" s="69"/>
      <c r="D60" s="69"/>
      <c r="E60" s="69"/>
      <c r="F60" s="69"/>
      <c r="G60" s="69"/>
      <c r="H60" s="69"/>
      <c r="I60" s="69"/>
      <c r="J60" s="575"/>
      <c r="K60" s="574"/>
      <c r="L60" s="574"/>
      <c r="M60" s="574"/>
      <c r="N60" s="574"/>
      <c r="O60" s="590"/>
      <c r="P60" s="575"/>
      <c r="Q60" s="574"/>
      <c r="R60" s="574"/>
      <c r="S60" s="574"/>
      <c r="T60" s="574"/>
      <c r="U60" s="590"/>
      <c r="V60" s="575"/>
      <c r="W60" s="574"/>
      <c r="X60" s="574"/>
      <c r="Y60" s="574"/>
      <c r="Z60" s="574"/>
      <c r="AA60" s="590"/>
      <c r="AB60" s="575"/>
      <c r="AC60" s="574"/>
      <c r="AD60" s="574"/>
      <c r="AE60" s="574"/>
      <c r="AF60" s="574"/>
      <c r="AG60" s="590"/>
      <c r="AH60" s="575"/>
      <c r="AI60" s="574"/>
      <c r="AJ60" s="574"/>
      <c r="AK60" s="574"/>
      <c r="AL60" s="574"/>
      <c r="AM60" s="590"/>
      <c r="AN60" s="69"/>
      <c r="AO60" s="69"/>
      <c r="AP60" s="69"/>
      <c r="AQ60" s="69"/>
      <c r="AR60" s="69"/>
      <c r="AS60" s="69"/>
      <c r="AT60" s="69"/>
      <c r="AU60" s="69"/>
      <c r="AV60" s="69"/>
      <c r="AW60" s="69"/>
      <c r="AX60" s="69"/>
      <c r="AY60" s="69"/>
      <c r="AZ60" s="69"/>
      <c r="BA60" s="69"/>
      <c r="BB60" s="69"/>
      <c r="BC60" s="69"/>
      <c r="BD60" s="69"/>
      <c r="BE60" s="69"/>
      <c r="BF60" s="69"/>
      <c r="BG60" s="69"/>
      <c r="BH60" s="69"/>
      <c r="BI60" s="69"/>
      <c r="BJ60" s="69"/>
      <c r="BK60" s="69"/>
      <c r="BL60" s="69"/>
      <c r="BM60" s="69"/>
      <c r="BN60" s="69"/>
      <c r="BO60" s="69"/>
      <c r="BP60" s="69"/>
      <c r="BQ60" s="69"/>
      <c r="BR60" s="69"/>
      <c r="BS60" s="69"/>
      <c r="BT60" s="69"/>
      <c r="BU60" s="69"/>
      <c r="BV60" s="69"/>
      <c r="BW60" s="69"/>
      <c r="BX60" s="69"/>
      <c r="BY60" s="69"/>
      <c r="BZ60" s="69"/>
      <c r="CA60" s="69"/>
      <c r="CB60" s="69"/>
    </row>
    <row r="61" spans="1:80" ht="15" thickBot="1">
      <c r="A61" s="69"/>
      <c r="B61" s="69"/>
      <c r="C61" s="69"/>
      <c r="D61" s="69"/>
      <c r="E61" s="69"/>
      <c r="F61" s="69"/>
      <c r="G61" s="69"/>
      <c r="H61" s="69"/>
      <c r="I61" s="69"/>
      <c r="J61" s="576"/>
      <c r="K61" s="577"/>
      <c r="L61" s="577"/>
      <c r="M61" s="577"/>
      <c r="N61" s="577"/>
      <c r="O61" s="591"/>
      <c r="P61" s="576"/>
      <c r="Q61" s="577"/>
      <c r="R61" s="577"/>
      <c r="S61" s="577"/>
      <c r="T61" s="577"/>
      <c r="U61" s="591"/>
      <c r="V61" s="576"/>
      <c r="W61" s="577"/>
      <c r="X61" s="577"/>
      <c r="Y61" s="577"/>
      <c r="Z61" s="577"/>
      <c r="AA61" s="591"/>
      <c r="AB61" s="576"/>
      <c r="AC61" s="577"/>
      <c r="AD61" s="577"/>
      <c r="AE61" s="577"/>
      <c r="AF61" s="577"/>
      <c r="AG61" s="591"/>
      <c r="AH61" s="576"/>
      <c r="AI61" s="577"/>
      <c r="AJ61" s="577"/>
      <c r="AK61" s="577"/>
      <c r="AL61" s="577"/>
      <c r="AM61" s="591"/>
      <c r="AN61" s="69"/>
      <c r="AO61" s="69"/>
      <c r="AP61" s="69"/>
      <c r="AQ61" s="69"/>
      <c r="AR61" s="69"/>
      <c r="AS61" s="69"/>
      <c r="AT61" s="69"/>
      <c r="AU61" s="69"/>
      <c r="AV61" s="69"/>
      <c r="AW61" s="69"/>
      <c r="AX61" s="69"/>
      <c r="AY61" s="69"/>
      <c r="AZ61" s="69"/>
      <c r="BA61" s="69"/>
      <c r="BB61" s="69"/>
      <c r="BC61" s="69"/>
      <c r="BD61" s="69"/>
      <c r="BE61" s="69"/>
      <c r="BF61" s="69"/>
      <c r="BG61" s="69"/>
      <c r="BH61" s="69"/>
      <c r="BI61" s="69"/>
      <c r="BJ61" s="69"/>
      <c r="BK61" s="69"/>
      <c r="BL61" s="69"/>
      <c r="BM61" s="69"/>
      <c r="BN61" s="69"/>
      <c r="BO61" s="69"/>
      <c r="BP61" s="69"/>
      <c r="BQ61" s="69"/>
      <c r="BR61" s="69"/>
      <c r="BS61" s="69"/>
      <c r="BT61" s="69"/>
      <c r="BU61" s="69"/>
      <c r="BV61" s="69"/>
      <c r="BW61" s="69"/>
      <c r="BX61" s="69"/>
      <c r="BY61" s="69"/>
      <c r="BZ61" s="69"/>
      <c r="CA61" s="69"/>
      <c r="CB61" s="69"/>
    </row>
    <row r="62" spans="1:80">
      <c r="A62" s="69"/>
      <c r="B62" s="69"/>
      <c r="C62" s="69"/>
      <c r="D62" s="69"/>
      <c r="E62" s="69"/>
      <c r="F62" s="69"/>
      <c r="G62" s="69"/>
      <c r="H62" s="69"/>
      <c r="I62" s="69"/>
      <c r="J62" s="69"/>
      <c r="K62" s="69"/>
      <c r="L62" s="69"/>
      <c r="M62" s="69"/>
      <c r="N62" s="69"/>
      <c r="O62" s="69"/>
      <c r="P62" s="69"/>
      <c r="Q62" s="69"/>
      <c r="R62" s="69"/>
      <c r="S62" s="69"/>
      <c r="T62" s="69"/>
      <c r="U62" s="69"/>
      <c r="V62" s="69"/>
      <c r="W62" s="69"/>
      <c r="X62" s="69"/>
      <c r="Y62" s="69"/>
      <c r="Z62" s="69"/>
      <c r="AA62" s="69"/>
      <c r="AB62" s="69"/>
      <c r="AC62" s="69"/>
      <c r="AD62" s="69"/>
      <c r="AE62" s="69"/>
      <c r="AF62" s="69"/>
      <c r="AG62" s="69"/>
      <c r="AH62" s="69"/>
      <c r="AI62" s="69"/>
      <c r="AJ62" s="69"/>
      <c r="AK62" s="69"/>
      <c r="AL62" s="69"/>
      <c r="AM62" s="69"/>
      <c r="AN62" s="69"/>
      <c r="AO62" s="69"/>
      <c r="AP62" s="69"/>
      <c r="AQ62" s="69"/>
      <c r="AR62" s="69"/>
      <c r="AS62" s="69"/>
      <c r="AT62" s="69"/>
      <c r="AU62" s="69"/>
      <c r="AV62" s="69"/>
      <c r="AW62" s="69"/>
      <c r="AX62" s="69"/>
      <c r="AY62" s="69"/>
      <c r="AZ62" s="69"/>
      <c r="BA62" s="69"/>
      <c r="BB62" s="69"/>
      <c r="BC62" s="69"/>
      <c r="BD62" s="69"/>
      <c r="BE62" s="69"/>
      <c r="BF62" s="69"/>
      <c r="BG62" s="69"/>
      <c r="BH62" s="69"/>
    </row>
    <row r="63" spans="1:80" ht="15" customHeight="1">
      <c r="A63" s="69"/>
      <c r="B63" s="70"/>
      <c r="C63" s="70"/>
      <c r="D63" s="70"/>
      <c r="E63" s="70"/>
      <c r="F63" s="70"/>
      <c r="G63" s="70"/>
      <c r="H63" s="70"/>
      <c r="I63" s="70"/>
      <c r="J63" s="70"/>
      <c r="K63" s="70"/>
      <c r="L63" s="70"/>
      <c r="M63" s="70"/>
      <c r="N63" s="70"/>
      <c r="O63" s="70"/>
      <c r="P63" s="70"/>
      <c r="Q63" s="70"/>
      <c r="R63" s="70"/>
      <c r="S63" s="70"/>
      <c r="T63" s="70"/>
      <c r="U63" s="70"/>
      <c r="V63" s="70"/>
      <c r="W63" s="70"/>
      <c r="X63" s="70"/>
      <c r="Y63" s="70"/>
      <c r="Z63" s="70"/>
      <c r="AA63" s="70"/>
      <c r="AB63" s="70"/>
      <c r="AC63" s="70"/>
      <c r="AD63" s="70"/>
      <c r="AE63" s="70"/>
      <c r="AF63" s="70"/>
      <c r="AG63" s="70"/>
      <c r="AH63" s="70"/>
      <c r="AI63" s="70"/>
      <c r="AJ63" s="70"/>
      <c r="AK63" s="70"/>
      <c r="AL63" s="70"/>
      <c r="AM63" s="70"/>
      <c r="AN63" s="70"/>
      <c r="AO63" s="70"/>
      <c r="AP63" s="70"/>
      <c r="AQ63" s="70"/>
      <c r="AR63" s="70"/>
      <c r="AS63" s="70"/>
      <c r="AT63" s="70"/>
      <c r="AU63" s="69"/>
      <c r="AV63" s="69"/>
      <c r="AW63" s="69"/>
      <c r="AX63" s="69"/>
      <c r="AY63" s="69"/>
      <c r="AZ63" s="69"/>
      <c r="BA63" s="69"/>
      <c r="BB63" s="69"/>
      <c r="BC63" s="69"/>
      <c r="BD63" s="69"/>
      <c r="BE63" s="69"/>
      <c r="BF63" s="69"/>
      <c r="BG63" s="69"/>
      <c r="BH63" s="69"/>
    </row>
    <row r="64" spans="1:80" ht="15" customHeight="1">
      <c r="A64" s="69"/>
      <c r="B64" s="70"/>
      <c r="C64" s="70"/>
      <c r="D64" s="70"/>
      <c r="E64" s="70"/>
      <c r="F64" s="70"/>
      <c r="G64" s="70"/>
      <c r="H64" s="70"/>
      <c r="I64" s="70"/>
      <c r="J64" s="70"/>
      <c r="K64" s="70"/>
      <c r="L64" s="70"/>
      <c r="M64" s="70"/>
      <c r="N64" s="70"/>
      <c r="O64" s="70"/>
      <c r="P64" s="70"/>
      <c r="Q64" s="70"/>
      <c r="R64" s="70"/>
      <c r="S64" s="70"/>
      <c r="T64" s="70"/>
      <c r="U64" s="70"/>
      <c r="V64" s="70"/>
      <c r="W64" s="70"/>
      <c r="X64" s="70"/>
      <c r="Y64" s="70"/>
      <c r="Z64" s="70"/>
      <c r="AA64" s="70"/>
      <c r="AB64" s="70"/>
      <c r="AC64" s="70"/>
      <c r="AD64" s="70"/>
      <c r="AE64" s="70"/>
      <c r="AF64" s="70"/>
      <c r="AG64" s="70"/>
      <c r="AH64" s="70"/>
      <c r="AI64" s="70"/>
      <c r="AJ64" s="70"/>
      <c r="AK64" s="70"/>
      <c r="AL64" s="70"/>
      <c r="AM64" s="70"/>
      <c r="AN64" s="70"/>
      <c r="AO64" s="70"/>
      <c r="AP64" s="70"/>
      <c r="AQ64" s="70"/>
      <c r="AR64" s="70"/>
      <c r="AS64" s="70"/>
      <c r="AT64" s="70"/>
      <c r="AU64" s="69"/>
      <c r="AV64" s="69"/>
      <c r="AW64" s="69"/>
      <c r="AX64" s="69"/>
      <c r="AY64" s="69"/>
      <c r="AZ64" s="69"/>
      <c r="BA64" s="69"/>
      <c r="BB64" s="69"/>
      <c r="BC64" s="69"/>
      <c r="BD64" s="69"/>
      <c r="BE64" s="69"/>
      <c r="BF64" s="69"/>
      <c r="BG64" s="69"/>
      <c r="BH64" s="69"/>
    </row>
    <row r="65" spans="1:60">
      <c r="A65" s="69"/>
      <c r="B65" s="69"/>
      <c r="C65" s="69"/>
      <c r="D65" s="69"/>
      <c r="E65" s="69"/>
      <c r="F65" s="69"/>
      <c r="G65" s="69"/>
      <c r="H65" s="69"/>
      <c r="I65" s="69"/>
      <c r="J65" s="69"/>
      <c r="K65" s="69"/>
      <c r="L65" s="69"/>
      <c r="M65" s="69"/>
      <c r="N65" s="69"/>
      <c r="O65" s="69"/>
      <c r="P65" s="69"/>
      <c r="Q65" s="69"/>
      <c r="R65" s="69"/>
      <c r="S65" s="69"/>
      <c r="T65" s="69"/>
      <c r="U65" s="69"/>
      <c r="V65" s="69"/>
      <c r="W65" s="69"/>
      <c r="X65" s="69"/>
      <c r="Y65" s="69"/>
      <c r="Z65" s="69"/>
      <c r="AA65" s="69"/>
      <c r="AB65" s="69"/>
      <c r="AC65" s="69"/>
      <c r="AD65" s="69"/>
      <c r="AE65" s="69"/>
      <c r="AF65" s="69"/>
      <c r="AG65" s="69"/>
      <c r="AH65" s="69"/>
      <c r="AI65" s="69"/>
      <c r="AJ65" s="69"/>
      <c r="AK65" s="69"/>
      <c r="AL65" s="69"/>
      <c r="AM65" s="69"/>
      <c r="AN65" s="69"/>
      <c r="AO65" s="69"/>
      <c r="AP65" s="69"/>
      <c r="AQ65" s="69"/>
      <c r="AR65" s="69"/>
      <c r="AS65" s="69"/>
      <c r="AT65" s="69"/>
      <c r="AU65" s="69"/>
      <c r="AV65" s="69"/>
      <c r="AW65" s="69"/>
      <c r="AX65" s="69"/>
      <c r="AY65" s="69"/>
      <c r="AZ65" s="69"/>
      <c r="BA65" s="69"/>
      <c r="BB65" s="69"/>
      <c r="BC65" s="69"/>
      <c r="BD65" s="69"/>
      <c r="BE65" s="69"/>
      <c r="BF65" s="69"/>
      <c r="BG65" s="69"/>
      <c r="BH65" s="69"/>
    </row>
    <row r="66" spans="1:60">
      <c r="A66" s="69"/>
      <c r="B66" s="69"/>
      <c r="C66" s="69"/>
      <c r="D66" s="69"/>
      <c r="E66" s="69"/>
      <c r="F66" s="69"/>
      <c r="G66" s="69"/>
      <c r="H66" s="69"/>
      <c r="I66" s="69"/>
      <c r="J66" s="69"/>
      <c r="K66" s="69"/>
      <c r="L66" s="69"/>
      <c r="M66" s="69"/>
      <c r="N66" s="69"/>
      <c r="O66" s="69"/>
      <c r="P66" s="69"/>
      <c r="Q66" s="69"/>
      <c r="R66" s="69"/>
      <c r="S66" s="69"/>
      <c r="T66" s="69"/>
      <c r="U66" s="69"/>
      <c r="V66" s="69"/>
      <c r="W66" s="69"/>
      <c r="X66" s="69"/>
      <c r="Y66" s="69"/>
      <c r="Z66" s="69"/>
      <c r="AA66" s="69"/>
      <c r="AB66" s="69"/>
      <c r="AC66" s="69"/>
      <c r="AD66" s="69"/>
      <c r="AE66" s="69"/>
      <c r="AF66" s="69"/>
      <c r="AG66" s="69"/>
      <c r="AH66" s="69"/>
      <c r="AI66" s="69"/>
      <c r="AJ66" s="69"/>
      <c r="AK66" s="69"/>
      <c r="AL66" s="69"/>
      <c r="AM66" s="69"/>
      <c r="AN66" s="69"/>
      <c r="AO66" s="69"/>
      <c r="AP66" s="69"/>
      <c r="AQ66" s="69"/>
      <c r="AR66" s="69"/>
      <c r="AS66" s="69"/>
      <c r="AT66" s="69"/>
      <c r="AU66" s="69"/>
      <c r="AV66" s="69"/>
      <c r="AW66" s="69"/>
      <c r="AX66" s="69"/>
      <c r="AY66" s="69"/>
      <c r="AZ66" s="69"/>
      <c r="BA66" s="69"/>
      <c r="BB66" s="69"/>
      <c r="BC66" s="69"/>
      <c r="BD66" s="69"/>
      <c r="BE66" s="69"/>
      <c r="BF66" s="69"/>
      <c r="BG66" s="69"/>
      <c r="BH66" s="69"/>
    </row>
    <row r="67" spans="1:60">
      <c r="A67" s="69"/>
      <c r="B67" s="69"/>
      <c r="C67" s="69"/>
      <c r="D67" s="69"/>
      <c r="E67" s="69"/>
      <c r="F67" s="69"/>
      <c r="G67" s="69"/>
      <c r="H67" s="69"/>
      <c r="I67" s="69"/>
      <c r="J67" s="69"/>
      <c r="K67" s="69"/>
      <c r="L67" s="69"/>
      <c r="M67" s="69"/>
      <c r="N67" s="69"/>
      <c r="O67" s="69"/>
      <c r="P67" s="69"/>
      <c r="Q67" s="69"/>
      <c r="R67" s="69"/>
      <c r="S67" s="69"/>
      <c r="T67" s="69"/>
      <c r="U67" s="69"/>
      <c r="V67" s="69"/>
      <c r="W67" s="69"/>
      <c r="X67" s="69"/>
      <c r="Y67" s="69"/>
      <c r="Z67" s="69"/>
      <c r="AA67" s="69"/>
      <c r="AB67" s="69"/>
      <c r="AC67" s="69"/>
      <c r="AD67" s="69"/>
      <c r="AE67" s="69"/>
      <c r="AF67" s="69"/>
      <c r="AG67" s="69"/>
      <c r="AH67" s="69"/>
      <c r="AI67" s="69"/>
      <c r="AJ67" s="69"/>
      <c r="AK67" s="69"/>
      <c r="AL67" s="69"/>
      <c r="AM67" s="69"/>
      <c r="AN67" s="69"/>
      <c r="AO67" s="69"/>
      <c r="AP67" s="69"/>
      <c r="AQ67" s="69"/>
      <c r="AR67" s="69"/>
      <c r="AS67" s="69"/>
      <c r="AT67" s="69"/>
      <c r="AU67" s="69"/>
      <c r="AV67" s="69"/>
      <c r="AW67" s="69"/>
      <c r="AX67" s="69"/>
      <c r="AY67" s="69"/>
      <c r="AZ67" s="69"/>
      <c r="BA67" s="69"/>
      <c r="BB67" s="69"/>
      <c r="BC67" s="69"/>
      <c r="BD67" s="69"/>
      <c r="BE67" s="69"/>
      <c r="BF67" s="69"/>
      <c r="BG67" s="69"/>
      <c r="BH67" s="69"/>
    </row>
    <row r="68" spans="1:60">
      <c r="A68" s="69"/>
      <c r="B68" s="69"/>
      <c r="C68" s="69"/>
      <c r="D68" s="69"/>
      <c r="E68" s="69"/>
      <c r="F68" s="69"/>
      <c r="G68" s="69"/>
      <c r="H68" s="69"/>
      <c r="I68" s="69"/>
      <c r="J68" s="69"/>
      <c r="K68" s="69"/>
      <c r="L68" s="69"/>
      <c r="M68" s="69"/>
      <c r="N68" s="69"/>
      <c r="O68" s="69"/>
      <c r="P68" s="69"/>
      <c r="Q68" s="69"/>
      <c r="R68" s="69"/>
      <c r="S68" s="69"/>
      <c r="T68" s="69"/>
      <c r="U68" s="69"/>
      <c r="V68" s="69"/>
      <c r="W68" s="69"/>
      <c r="X68" s="69"/>
      <c r="Y68" s="69"/>
      <c r="Z68" s="69"/>
      <c r="AA68" s="69"/>
      <c r="AB68" s="69"/>
      <c r="AC68" s="69"/>
      <c r="AD68" s="69"/>
      <c r="AE68" s="69"/>
      <c r="AF68" s="69"/>
      <c r="AG68" s="69"/>
      <c r="AH68" s="69"/>
      <c r="AI68" s="69"/>
      <c r="AJ68" s="69"/>
      <c r="AK68" s="69"/>
      <c r="AL68" s="69"/>
      <c r="AM68" s="69"/>
      <c r="AN68" s="69"/>
      <c r="AO68" s="69"/>
      <c r="AP68" s="69"/>
      <c r="AQ68" s="69"/>
      <c r="AR68" s="69"/>
      <c r="AS68" s="69"/>
      <c r="AT68" s="69"/>
      <c r="AU68" s="69"/>
      <c r="AV68" s="69"/>
      <c r="AW68" s="69"/>
      <c r="AX68" s="69"/>
      <c r="AY68" s="69"/>
      <c r="AZ68" s="69"/>
      <c r="BA68" s="69"/>
      <c r="BB68" s="69"/>
      <c r="BC68" s="69"/>
      <c r="BD68" s="69"/>
      <c r="BE68" s="69"/>
      <c r="BF68" s="69"/>
      <c r="BG68" s="69"/>
      <c r="BH68" s="69"/>
    </row>
    <row r="69" spans="1:60">
      <c r="A69" s="69"/>
      <c r="B69" s="69"/>
      <c r="C69" s="69"/>
      <c r="D69" s="69"/>
      <c r="E69" s="69"/>
      <c r="F69" s="69"/>
      <c r="G69" s="69"/>
      <c r="H69" s="69"/>
      <c r="I69" s="69"/>
      <c r="J69" s="69"/>
      <c r="K69" s="69"/>
      <c r="L69" s="69"/>
      <c r="M69" s="69"/>
      <c r="N69" s="69"/>
      <c r="O69" s="69"/>
      <c r="P69" s="69"/>
      <c r="Q69" s="69"/>
      <c r="R69" s="69"/>
      <c r="S69" s="69"/>
      <c r="T69" s="69"/>
      <c r="U69" s="69"/>
      <c r="V69" s="69"/>
      <c r="W69" s="69"/>
      <c r="X69" s="69"/>
      <c r="Y69" s="69"/>
      <c r="Z69" s="69"/>
      <c r="AA69" s="69"/>
      <c r="AB69" s="69"/>
      <c r="AC69" s="69"/>
      <c r="AD69" s="69"/>
      <c r="AE69" s="69"/>
      <c r="AF69" s="69"/>
      <c r="AG69" s="69"/>
      <c r="AH69" s="69"/>
      <c r="AI69" s="69"/>
      <c r="AJ69" s="69"/>
      <c r="AK69" s="69"/>
      <c r="AL69" s="69"/>
      <c r="AM69" s="69"/>
      <c r="AN69" s="69"/>
      <c r="AO69" s="69"/>
      <c r="AP69" s="69"/>
      <c r="AQ69" s="69"/>
      <c r="AR69" s="69"/>
      <c r="AS69" s="69"/>
      <c r="AT69" s="69"/>
      <c r="AU69" s="69"/>
      <c r="AV69" s="69"/>
      <c r="AW69" s="69"/>
      <c r="AX69" s="69"/>
      <c r="AY69" s="69"/>
      <c r="AZ69" s="69"/>
      <c r="BA69" s="69"/>
      <c r="BB69" s="69"/>
      <c r="BC69" s="69"/>
      <c r="BD69" s="69"/>
      <c r="BE69" s="69"/>
      <c r="BF69" s="69"/>
      <c r="BG69" s="69"/>
      <c r="BH69" s="69"/>
    </row>
    <row r="70" spans="1:60">
      <c r="A70" s="69"/>
      <c r="B70" s="69"/>
      <c r="C70" s="69"/>
      <c r="D70" s="69"/>
      <c r="E70" s="69"/>
      <c r="F70" s="69"/>
      <c r="G70" s="69"/>
      <c r="H70" s="69"/>
      <c r="I70" s="69"/>
      <c r="J70" s="69"/>
      <c r="K70" s="69"/>
      <c r="L70" s="69"/>
      <c r="M70" s="69"/>
      <c r="N70" s="69"/>
      <c r="O70" s="69"/>
      <c r="P70" s="69"/>
      <c r="Q70" s="69"/>
      <c r="R70" s="69"/>
      <c r="S70" s="69"/>
      <c r="T70" s="69"/>
      <c r="U70" s="69"/>
      <c r="V70" s="69"/>
      <c r="W70" s="69"/>
      <c r="X70" s="69"/>
      <c r="Y70" s="69"/>
      <c r="Z70" s="69"/>
      <c r="AA70" s="69"/>
      <c r="AB70" s="69"/>
      <c r="AC70" s="69"/>
      <c r="AD70" s="69"/>
      <c r="AE70" s="69"/>
      <c r="AF70" s="69"/>
      <c r="AG70" s="69"/>
      <c r="AH70" s="69"/>
      <c r="AI70" s="69"/>
      <c r="AJ70" s="69"/>
      <c r="AK70" s="69"/>
      <c r="AL70" s="69"/>
      <c r="AM70" s="69"/>
      <c r="AN70" s="69"/>
      <c r="AO70" s="69"/>
      <c r="AP70" s="69"/>
      <c r="AQ70" s="69"/>
      <c r="AR70" s="69"/>
      <c r="AS70" s="69"/>
      <c r="AT70" s="69"/>
      <c r="AU70" s="69"/>
      <c r="AV70" s="69"/>
      <c r="AW70" s="69"/>
      <c r="AX70" s="69"/>
      <c r="AY70" s="69"/>
      <c r="AZ70" s="69"/>
      <c r="BA70" s="69"/>
      <c r="BB70" s="69"/>
      <c r="BC70" s="69"/>
      <c r="BD70" s="69"/>
      <c r="BE70" s="69"/>
      <c r="BF70" s="69"/>
      <c r="BG70" s="69"/>
      <c r="BH70" s="69"/>
    </row>
    <row r="71" spans="1:60">
      <c r="A71" s="69"/>
      <c r="B71" s="69"/>
      <c r="C71" s="69"/>
      <c r="D71" s="69"/>
      <c r="E71" s="69"/>
      <c r="F71" s="69"/>
      <c r="G71" s="69"/>
      <c r="H71" s="69"/>
      <c r="I71" s="69"/>
      <c r="J71" s="69"/>
      <c r="K71" s="69"/>
      <c r="L71" s="69"/>
      <c r="M71" s="69"/>
      <c r="N71" s="69"/>
      <c r="O71" s="69"/>
      <c r="P71" s="69"/>
      <c r="Q71" s="69"/>
      <c r="R71" s="69"/>
      <c r="S71" s="69"/>
      <c r="T71" s="69"/>
      <c r="U71" s="69"/>
      <c r="V71" s="69"/>
      <c r="W71" s="69"/>
      <c r="X71" s="69"/>
      <c r="Y71" s="69"/>
      <c r="Z71" s="69"/>
      <c r="AA71" s="69"/>
      <c r="AB71" s="69"/>
      <c r="AC71" s="69"/>
      <c r="AD71" s="69"/>
      <c r="AE71" s="69"/>
      <c r="AF71" s="69"/>
      <c r="AG71" s="69"/>
      <c r="AH71" s="69"/>
      <c r="AI71" s="69"/>
      <c r="AJ71" s="69"/>
      <c r="AK71" s="69"/>
      <c r="AL71" s="69"/>
      <c r="AM71" s="69"/>
      <c r="AN71" s="69"/>
      <c r="AO71" s="69"/>
      <c r="AP71" s="69"/>
      <c r="AQ71" s="69"/>
      <c r="AR71" s="69"/>
      <c r="AS71" s="69"/>
      <c r="AT71" s="69"/>
      <c r="AU71" s="69"/>
      <c r="AV71" s="69"/>
      <c r="AW71" s="69"/>
      <c r="AX71" s="69"/>
      <c r="AY71" s="69"/>
      <c r="AZ71" s="69"/>
      <c r="BA71" s="69"/>
      <c r="BB71" s="69"/>
      <c r="BC71" s="69"/>
      <c r="BD71" s="69"/>
      <c r="BE71" s="69"/>
      <c r="BF71" s="69"/>
      <c r="BG71" s="69"/>
      <c r="BH71" s="69"/>
    </row>
    <row r="72" spans="1:60">
      <c r="A72" s="69"/>
      <c r="B72" s="69"/>
      <c r="C72" s="69"/>
      <c r="D72" s="69"/>
      <c r="E72" s="69"/>
      <c r="F72" s="69"/>
      <c r="G72" s="69"/>
      <c r="H72" s="69"/>
      <c r="I72" s="69"/>
      <c r="J72" s="69"/>
      <c r="K72" s="69"/>
      <c r="L72" s="69"/>
      <c r="M72" s="69"/>
      <c r="N72" s="69"/>
      <c r="O72" s="69"/>
      <c r="P72" s="69"/>
      <c r="Q72" s="69"/>
      <c r="R72" s="69"/>
      <c r="S72" s="69"/>
      <c r="T72" s="69"/>
      <c r="U72" s="69"/>
      <c r="V72" s="69"/>
      <c r="W72" s="69"/>
      <c r="X72" s="69"/>
      <c r="Y72" s="69"/>
      <c r="Z72" s="69"/>
      <c r="AA72" s="69"/>
      <c r="AB72" s="69"/>
      <c r="AC72" s="69"/>
      <c r="AD72" s="69"/>
      <c r="AE72" s="69"/>
      <c r="AF72" s="69"/>
      <c r="AG72" s="69"/>
      <c r="AH72" s="69"/>
      <c r="AI72" s="69"/>
      <c r="AJ72" s="69"/>
      <c r="AK72" s="69"/>
      <c r="AL72" s="69"/>
      <c r="AM72" s="69"/>
      <c r="AN72" s="69"/>
      <c r="AO72" s="69"/>
      <c r="AP72" s="69"/>
      <c r="AQ72" s="69"/>
      <c r="AR72" s="69"/>
      <c r="AS72" s="69"/>
      <c r="AT72" s="69"/>
      <c r="AU72" s="69"/>
      <c r="AV72" s="69"/>
      <c r="AW72" s="69"/>
      <c r="AX72" s="69"/>
      <c r="AY72" s="69"/>
      <c r="AZ72" s="69"/>
      <c r="BA72" s="69"/>
      <c r="BB72" s="69"/>
      <c r="BC72" s="69"/>
      <c r="BD72" s="69"/>
      <c r="BE72" s="69"/>
      <c r="BF72" s="69"/>
      <c r="BG72" s="69"/>
      <c r="BH72" s="69"/>
    </row>
    <row r="73" spans="1:60">
      <c r="A73" s="69"/>
      <c r="B73" s="69"/>
      <c r="C73" s="69"/>
      <c r="D73" s="69"/>
      <c r="E73" s="69"/>
      <c r="F73" s="69"/>
      <c r="G73" s="69"/>
      <c r="H73" s="69"/>
      <c r="I73" s="69"/>
      <c r="J73" s="69"/>
      <c r="K73" s="69"/>
      <c r="L73" s="69"/>
      <c r="M73" s="69"/>
      <c r="N73" s="69"/>
      <c r="O73" s="69"/>
      <c r="P73" s="69"/>
      <c r="Q73" s="69"/>
      <c r="R73" s="69"/>
      <c r="S73" s="69"/>
      <c r="T73" s="69"/>
      <c r="U73" s="69"/>
      <c r="V73" s="69"/>
      <c r="W73" s="69"/>
      <c r="X73" s="69"/>
      <c r="Y73" s="69"/>
      <c r="Z73" s="69"/>
      <c r="AA73" s="69"/>
      <c r="AB73" s="69"/>
      <c r="AC73" s="69"/>
      <c r="AD73" s="69"/>
      <c r="AE73" s="69"/>
      <c r="AF73" s="69"/>
      <c r="AG73" s="69"/>
      <c r="AH73" s="69"/>
      <c r="AI73" s="69"/>
      <c r="AJ73" s="69"/>
      <c r="AK73" s="69"/>
      <c r="AL73" s="69"/>
      <c r="AM73" s="69"/>
      <c r="AN73" s="69"/>
      <c r="AO73" s="69"/>
      <c r="AP73" s="69"/>
      <c r="AQ73" s="69"/>
      <c r="AR73" s="69"/>
      <c r="AS73" s="69"/>
      <c r="AT73" s="69"/>
      <c r="AU73" s="69"/>
      <c r="AV73" s="69"/>
      <c r="AW73" s="69"/>
      <c r="AX73" s="69"/>
      <c r="AY73" s="69"/>
      <c r="AZ73" s="69"/>
      <c r="BA73" s="69"/>
      <c r="BB73" s="69"/>
      <c r="BC73" s="69"/>
      <c r="BD73" s="69"/>
      <c r="BE73" s="69"/>
      <c r="BF73" s="69"/>
      <c r="BG73" s="69"/>
      <c r="BH73" s="69"/>
    </row>
    <row r="74" spans="1:60">
      <c r="A74" s="69"/>
      <c r="B74" s="69"/>
      <c r="C74" s="69"/>
      <c r="D74" s="69"/>
      <c r="E74" s="69"/>
      <c r="F74" s="69"/>
      <c r="G74" s="69"/>
      <c r="H74" s="69"/>
      <c r="I74" s="69"/>
      <c r="J74" s="69"/>
      <c r="K74" s="69"/>
      <c r="L74" s="69"/>
      <c r="M74" s="69"/>
      <c r="N74" s="69"/>
      <c r="O74" s="69"/>
      <c r="P74" s="69"/>
      <c r="Q74" s="69"/>
      <c r="R74" s="69"/>
      <c r="S74" s="69"/>
      <c r="T74" s="69"/>
      <c r="U74" s="69"/>
      <c r="V74" s="69"/>
      <c r="W74" s="69"/>
      <c r="X74" s="69"/>
      <c r="Y74" s="69"/>
      <c r="Z74" s="69"/>
      <c r="AA74" s="69"/>
      <c r="AB74" s="69"/>
      <c r="AC74" s="69"/>
      <c r="AD74" s="69"/>
      <c r="AE74" s="69"/>
      <c r="AF74" s="69"/>
      <c r="AG74" s="69"/>
      <c r="AH74" s="69"/>
      <c r="AI74" s="69"/>
      <c r="AJ74" s="69"/>
      <c r="AK74" s="69"/>
      <c r="AL74" s="69"/>
      <c r="AM74" s="69"/>
      <c r="AN74" s="69"/>
      <c r="AO74" s="69"/>
      <c r="AP74" s="69"/>
      <c r="AQ74" s="69"/>
      <c r="AR74" s="69"/>
      <c r="AS74" s="69"/>
      <c r="AT74" s="69"/>
      <c r="AU74" s="69"/>
      <c r="AV74" s="69"/>
      <c r="AW74" s="69"/>
      <c r="AX74" s="69"/>
      <c r="AY74" s="69"/>
      <c r="AZ74" s="69"/>
      <c r="BA74" s="69"/>
      <c r="BB74" s="69"/>
      <c r="BC74" s="69"/>
      <c r="BD74" s="69"/>
      <c r="BE74" s="69"/>
      <c r="BF74" s="69"/>
      <c r="BG74" s="69"/>
      <c r="BH74" s="69"/>
    </row>
    <row r="75" spans="1:60">
      <c r="A75" s="69"/>
      <c r="B75" s="69"/>
      <c r="C75" s="69"/>
      <c r="D75" s="69"/>
      <c r="E75" s="69"/>
      <c r="F75" s="69"/>
      <c r="G75" s="69"/>
      <c r="H75" s="69"/>
      <c r="I75" s="69"/>
      <c r="J75" s="69"/>
      <c r="K75" s="69"/>
      <c r="L75" s="69"/>
      <c r="M75" s="69"/>
      <c r="N75" s="69"/>
      <c r="O75" s="69"/>
      <c r="P75" s="69"/>
      <c r="Q75" s="69"/>
      <c r="R75" s="69"/>
      <c r="S75" s="69"/>
      <c r="T75" s="69"/>
      <c r="U75" s="69"/>
      <c r="V75" s="69"/>
      <c r="W75" s="69"/>
      <c r="X75" s="69"/>
      <c r="Y75" s="69"/>
      <c r="Z75" s="69"/>
      <c r="AA75" s="69"/>
      <c r="AB75" s="69"/>
      <c r="AC75" s="69"/>
      <c r="AD75" s="69"/>
      <c r="AE75" s="69"/>
      <c r="AF75" s="69"/>
      <c r="AG75" s="69"/>
      <c r="AH75" s="69"/>
      <c r="AI75" s="69"/>
      <c r="AJ75" s="69"/>
      <c r="AK75" s="69"/>
      <c r="AL75" s="69"/>
      <c r="AM75" s="69"/>
      <c r="AN75" s="69"/>
      <c r="AO75" s="69"/>
      <c r="AP75" s="69"/>
      <c r="AQ75" s="69"/>
      <c r="AR75" s="69"/>
      <c r="AS75" s="69"/>
      <c r="AT75" s="69"/>
      <c r="AU75" s="69"/>
      <c r="AV75" s="69"/>
      <c r="AW75" s="69"/>
      <c r="AX75" s="69"/>
      <c r="AY75" s="69"/>
      <c r="AZ75" s="69"/>
      <c r="BA75" s="69"/>
      <c r="BB75" s="69"/>
      <c r="BC75" s="69"/>
      <c r="BD75" s="69"/>
      <c r="BE75" s="69"/>
      <c r="BF75" s="69"/>
      <c r="BG75" s="69"/>
      <c r="BH75" s="69"/>
    </row>
    <row r="76" spans="1:60">
      <c r="A76" s="69"/>
      <c r="B76" s="69"/>
      <c r="C76" s="69"/>
      <c r="D76" s="69"/>
      <c r="E76" s="69"/>
      <c r="F76" s="69"/>
      <c r="G76" s="69"/>
      <c r="H76" s="69"/>
      <c r="I76" s="69"/>
      <c r="J76" s="69"/>
      <c r="K76" s="69"/>
      <c r="L76" s="69"/>
      <c r="M76" s="69"/>
      <c r="N76" s="69"/>
      <c r="O76" s="69"/>
      <c r="P76" s="69"/>
      <c r="Q76" s="69"/>
      <c r="R76" s="69"/>
      <c r="S76" s="69"/>
      <c r="T76" s="69"/>
      <c r="U76" s="69"/>
      <c r="V76" s="69"/>
      <c r="W76" s="69"/>
      <c r="X76" s="69"/>
      <c r="Y76" s="69"/>
      <c r="Z76" s="69"/>
      <c r="AA76" s="69"/>
      <c r="AB76" s="69"/>
      <c r="AC76" s="69"/>
      <c r="AD76" s="69"/>
      <c r="AE76" s="69"/>
      <c r="AF76" s="69"/>
      <c r="AG76" s="69"/>
      <c r="AH76" s="69"/>
      <c r="AI76" s="69"/>
      <c r="AJ76" s="69"/>
      <c r="AK76" s="69"/>
      <c r="AL76" s="69"/>
      <c r="AM76" s="69"/>
      <c r="AN76" s="69"/>
      <c r="AO76" s="69"/>
      <c r="AP76" s="69"/>
      <c r="AQ76" s="69"/>
      <c r="AR76" s="69"/>
      <c r="AS76" s="69"/>
      <c r="AT76" s="69"/>
      <c r="AU76" s="69"/>
      <c r="AV76" s="69"/>
      <c r="AW76" s="69"/>
      <c r="AX76" s="69"/>
      <c r="AY76" s="69"/>
      <c r="AZ76" s="69"/>
      <c r="BA76" s="69"/>
      <c r="BB76" s="69"/>
      <c r="BC76" s="69"/>
      <c r="BD76" s="69"/>
      <c r="BE76" s="69"/>
      <c r="BF76" s="69"/>
      <c r="BG76" s="69"/>
      <c r="BH76" s="69"/>
    </row>
    <row r="77" spans="1:60">
      <c r="A77" s="69"/>
      <c r="B77" s="69"/>
      <c r="C77" s="69"/>
      <c r="D77" s="69"/>
      <c r="E77" s="69"/>
      <c r="F77" s="69"/>
      <c r="G77" s="69"/>
      <c r="H77" s="69"/>
      <c r="I77" s="69"/>
      <c r="J77" s="69"/>
      <c r="K77" s="69"/>
      <c r="L77" s="69"/>
      <c r="M77" s="69"/>
      <c r="N77" s="69"/>
      <c r="O77" s="69"/>
      <c r="P77" s="69"/>
      <c r="Q77" s="69"/>
      <c r="R77" s="69"/>
      <c r="S77" s="69"/>
      <c r="T77" s="69"/>
      <c r="U77" s="69"/>
      <c r="V77" s="69"/>
      <c r="W77" s="69"/>
      <c r="X77" s="69"/>
      <c r="Y77" s="69"/>
      <c r="Z77" s="69"/>
      <c r="AA77" s="69"/>
      <c r="AB77" s="69"/>
      <c r="AC77" s="69"/>
      <c r="AD77" s="69"/>
      <c r="AE77" s="69"/>
      <c r="AF77" s="69"/>
      <c r="AG77" s="69"/>
      <c r="AH77" s="69"/>
      <c r="AI77" s="69"/>
      <c r="AJ77" s="69"/>
      <c r="AK77" s="69"/>
      <c r="AL77" s="69"/>
      <c r="AM77" s="69"/>
      <c r="AN77" s="69"/>
      <c r="AO77" s="69"/>
      <c r="AP77" s="69"/>
      <c r="AQ77" s="69"/>
      <c r="AR77" s="69"/>
      <c r="AS77" s="69"/>
      <c r="AT77" s="69"/>
      <c r="AU77" s="69"/>
      <c r="AV77" s="69"/>
      <c r="AW77" s="69"/>
      <c r="AX77" s="69"/>
      <c r="AY77" s="69"/>
      <c r="AZ77" s="69"/>
      <c r="BA77" s="69"/>
      <c r="BB77" s="69"/>
      <c r="BC77" s="69"/>
      <c r="BD77" s="69"/>
      <c r="BE77" s="69"/>
      <c r="BF77" s="69"/>
      <c r="BG77" s="69"/>
      <c r="BH77" s="69"/>
    </row>
    <row r="78" spans="1:60">
      <c r="A78" s="69"/>
      <c r="B78" s="69"/>
      <c r="C78" s="69"/>
      <c r="D78" s="69"/>
      <c r="E78" s="69"/>
      <c r="F78" s="69"/>
      <c r="G78" s="69"/>
      <c r="H78" s="69"/>
      <c r="I78" s="69"/>
      <c r="J78" s="69"/>
      <c r="K78" s="69"/>
      <c r="L78" s="69"/>
      <c r="M78" s="69"/>
      <c r="N78" s="69"/>
      <c r="O78" s="69"/>
      <c r="P78" s="69"/>
      <c r="Q78" s="69"/>
      <c r="R78" s="69"/>
      <c r="S78" s="69"/>
      <c r="T78" s="69"/>
      <c r="U78" s="69"/>
      <c r="V78" s="69"/>
      <c r="W78" s="69"/>
      <c r="X78" s="69"/>
      <c r="Y78" s="69"/>
      <c r="Z78" s="69"/>
      <c r="AA78" s="69"/>
      <c r="AB78" s="69"/>
      <c r="AC78" s="69"/>
      <c r="AD78" s="69"/>
      <c r="AE78" s="69"/>
      <c r="AF78" s="69"/>
      <c r="AG78" s="69"/>
      <c r="AH78" s="69"/>
      <c r="AI78" s="69"/>
      <c r="AJ78" s="69"/>
      <c r="AK78" s="69"/>
      <c r="AL78" s="69"/>
      <c r="AM78" s="69"/>
      <c r="AN78" s="69"/>
      <c r="AO78" s="69"/>
      <c r="AP78" s="69"/>
      <c r="AQ78" s="69"/>
      <c r="AR78" s="69"/>
      <c r="AS78" s="69"/>
      <c r="AT78" s="69"/>
      <c r="AU78" s="69"/>
      <c r="AV78" s="69"/>
      <c r="AW78" s="69"/>
      <c r="AX78" s="69"/>
      <c r="AY78" s="69"/>
      <c r="AZ78" s="69"/>
      <c r="BA78" s="69"/>
      <c r="BB78" s="69"/>
      <c r="BC78" s="69"/>
      <c r="BD78" s="69"/>
      <c r="BE78" s="69"/>
      <c r="BF78" s="69"/>
      <c r="BG78" s="69"/>
      <c r="BH78" s="69"/>
    </row>
    <row r="79" spans="1:60">
      <c r="A79" s="69"/>
      <c r="B79" s="69"/>
      <c r="C79" s="69"/>
      <c r="D79" s="69"/>
      <c r="E79" s="69"/>
      <c r="F79" s="69"/>
      <c r="G79" s="69"/>
      <c r="H79" s="69"/>
      <c r="I79" s="69"/>
      <c r="J79" s="69"/>
      <c r="K79" s="69"/>
      <c r="L79" s="69"/>
      <c r="M79" s="69"/>
      <c r="N79" s="69"/>
      <c r="O79" s="69"/>
      <c r="P79" s="69"/>
      <c r="Q79" s="69"/>
      <c r="R79" s="69"/>
      <c r="S79" s="69"/>
      <c r="T79" s="69"/>
      <c r="U79" s="69"/>
      <c r="V79" s="69"/>
      <c r="W79" s="69"/>
      <c r="X79" s="69"/>
      <c r="Y79" s="69"/>
      <c r="Z79" s="69"/>
      <c r="AA79" s="69"/>
      <c r="AB79" s="69"/>
      <c r="AC79" s="69"/>
      <c r="AD79" s="69"/>
      <c r="AE79" s="69"/>
      <c r="AF79" s="69"/>
      <c r="AG79" s="69"/>
      <c r="AH79" s="69"/>
      <c r="AI79" s="69"/>
      <c r="AJ79" s="69"/>
      <c r="AK79" s="69"/>
      <c r="AL79" s="69"/>
      <c r="AM79" s="69"/>
      <c r="AN79" s="69"/>
      <c r="AO79" s="69"/>
      <c r="AP79" s="69"/>
      <c r="AQ79" s="69"/>
      <c r="AR79" s="69"/>
      <c r="AS79" s="69"/>
      <c r="AT79" s="69"/>
      <c r="AU79" s="69"/>
      <c r="AV79" s="69"/>
      <c r="AW79" s="69"/>
      <c r="AX79" s="69"/>
      <c r="AY79" s="69"/>
      <c r="AZ79" s="69"/>
      <c r="BA79" s="69"/>
      <c r="BB79" s="69"/>
      <c r="BC79" s="69"/>
      <c r="BD79" s="69"/>
      <c r="BE79" s="69"/>
      <c r="BF79" s="69"/>
      <c r="BG79" s="69"/>
      <c r="BH79" s="69"/>
    </row>
    <row r="80" spans="1:60">
      <c r="A80" s="69"/>
      <c r="B80" s="69"/>
      <c r="C80" s="69"/>
      <c r="D80" s="69"/>
      <c r="E80" s="69"/>
      <c r="F80" s="69"/>
      <c r="G80" s="69"/>
      <c r="H80" s="69"/>
      <c r="I80" s="69"/>
      <c r="J80" s="69"/>
      <c r="K80" s="69"/>
      <c r="L80" s="69"/>
      <c r="M80" s="69"/>
      <c r="N80" s="69"/>
      <c r="O80" s="69"/>
      <c r="P80" s="69"/>
      <c r="Q80" s="69"/>
      <c r="R80" s="69"/>
      <c r="S80" s="69"/>
      <c r="T80" s="69"/>
      <c r="U80" s="69"/>
      <c r="V80" s="69"/>
      <c r="W80" s="69"/>
      <c r="X80" s="69"/>
      <c r="Y80" s="69"/>
      <c r="Z80" s="69"/>
      <c r="AA80" s="69"/>
      <c r="AB80" s="69"/>
      <c r="AC80" s="69"/>
      <c r="AD80" s="69"/>
      <c r="AE80" s="69"/>
      <c r="AF80" s="69"/>
      <c r="AG80" s="69"/>
      <c r="AH80" s="69"/>
      <c r="AI80" s="69"/>
      <c r="AJ80" s="69"/>
      <c r="AK80" s="69"/>
      <c r="AL80" s="69"/>
      <c r="AM80" s="69"/>
      <c r="AN80" s="69"/>
      <c r="AO80" s="69"/>
      <c r="AP80" s="69"/>
      <c r="AQ80" s="69"/>
      <c r="AR80" s="69"/>
      <c r="AS80" s="69"/>
      <c r="AT80" s="69"/>
      <c r="AU80" s="69"/>
      <c r="AV80" s="69"/>
      <c r="AW80" s="69"/>
      <c r="AX80" s="69"/>
      <c r="AY80" s="69"/>
      <c r="AZ80" s="69"/>
      <c r="BA80" s="69"/>
      <c r="BB80" s="69"/>
      <c r="BC80" s="69"/>
      <c r="BD80" s="69"/>
      <c r="BE80" s="69"/>
      <c r="BF80" s="69"/>
      <c r="BG80" s="69"/>
      <c r="BH80" s="69"/>
    </row>
    <row r="81" spans="1:60">
      <c r="A81" s="69"/>
      <c r="B81" s="69"/>
      <c r="C81" s="69"/>
      <c r="D81" s="69"/>
      <c r="E81" s="69"/>
      <c r="F81" s="69"/>
      <c r="G81" s="69"/>
      <c r="H81" s="69"/>
      <c r="I81" s="69"/>
      <c r="J81" s="69"/>
      <c r="K81" s="69"/>
      <c r="L81" s="69"/>
      <c r="M81" s="69"/>
      <c r="N81" s="69"/>
      <c r="O81" s="69"/>
      <c r="P81" s="69"/>
      <c r="Q81" s="69"/>
      <c r="R81" s="69"/>
      <c r="S81" s="69"/>
      <c r="T81" s="69"/>
      <c r="U81" s="69"/>
      <c r="V81" s="69"/>
      <c r="W81" s="69"/>
      <c r="X81" s="69"/>
      <c r="Y81" s="69"/>
      <c r="Z81" s="69"/>
      <c r="AA81" s="69"/>
      <c r="AB81" s="69"/>
      <c r="AC81" s="69"/>
      <c r="AD81" s="69"/>
      <c r="AE81" s="69"/>
      <c r="AF81" s="69"/>
      <c r="AG81" s="69"/>
      <c r="AH81" s="69"/>
      <c r="AI81" s="69"/>
      <c r="AJ81" s="69"/>
      <c r="AK81" s="69"/>
      <c r="AL81" s="69"/>
      <c r="AM81" s="69"/>
      <c r="AN81" s="69"/>
      <c r="AO81" s="69"/>
      <c r="AP81" s="69"/>
      <c r="AQ81" s="69"/>
      <c r="AR81" s="69"/>
      <c r="AS81" s="69"/>
      <c r="AT81" s="69"/>
      <c r="AU81" s="69"/>
      <c r="AV81" s="69"/>
      <c r="AW81" s="69"/>
      <c r="AX81" s="69"/>
      <c r="AY81" s="69"/>
      <c r="AZ81" s="69"/>
      <c r="BA81" s="69"/>
      <c r="BB81" s="69"/>
      <c r="BC81" s="69"/>
      <c r="BD81" s="69"/>
      <c r="BE81" s="69"/>
      <c r="BF81" s="69"/>
      <c r="BG81" s="69"/>
      <c r="BH81" s="69"/>
    </row>
    <row r="82" spans="1:60">
      <c r="A82" s="69"/>
      <c r="B82" s="69"/>
      <c r="C82" s="69"/>
      <c r="D82" s="69"/>
      <c r="E82" s="69"/>
      <c r="F82" s="69"/>
      <c r="G82" s="69"/>
      <c r="H82" s="69"/>
      <c r="I82" s="69"/>
      <c r="J82" s="69"/>
      <c r="K82" s="69"/>
      <c r="L82" s="69"/>
      <c r="M82" s="69"/>
      <c r="N82" s="69"/>
      <c r="O82" s="69"/>
      <c r="P82" s="69"/>
      <c r="Q82" s="69"/>
      <c r="R82" s="69"/>
      <c r="S82" s="69"/>
      <c r="T82" s="69"/>
      <c r="U82" s="69"/>
      <c r="V82" s="69"/>
      <c r="W82" s="69"/>
      <c r="X82" s="69"/>
      <c r="Y82" s="69"/>
      <c r="Z82" s="69"/>
      <c r="AA82" s="69"/>
      <c r="AB82" s="69"/>
      <c r="AC82" s="69"/>
      <c r="AD82" s="69"/>
      <c r="AE82" s="69"/>
      <c r="AF82" s="69"/>
      <c r="AG82" s="69"/>
      <c r="AH82" s="69"/>
      <c r="AI82" s="69"/>
      <c r="AJ82" s="69"/>
      <c r="AK82" s="69"/>
      <c r="AL82" s="69"/>
      <c r="AM82" s="69"/>
      <c r="AN82" s="69"/>
      <c r="AO82" s="69"/>
      <c r="AP82" s="69"/>
      <c r="AQ82" s="69"/>
      <c r="AR82" s="69"/>
      <c r="AS82" s="69"/>
      <c r="AT82" s="69"/>
      <c r="AU82" s="69"/>
      <c r="AV82" s="69"/>
      <c r="AW82" s="69"/>
      <c r="AX82" s="69"/>
      <c r="AY82" s="69"/>
      <c r="AZ82" s="69"/>
      <c r="BA82" s="69"/>
      <c r="BB82" s="69"/>
      <c r="BC82" s="69"/>
      <c r="BD82" s="69"/>
      <c r="BE82" s="69"/>
      <c r="BF82" s="69"/>
      <c r="BG82" s="69"/>
      <c r="BH82" s="69"/>
    </row>
    <row r="83" spans="1:60">
      <c r="A83" s="69"/>
      <c r="B83" s="69"/>
      <c r="C83" s="69"/>
      <c r="D83" s="69"/>
      <c r="E83" s="69"/>
      <c r="F83" s="69"/>
      <c r="G83" s="69"/>
      <c r="H83" s="69"/>
      <c r="I83" s="69"/>
      <c r="J83" s="69"/>
      <c r="K83" s="69"/>
      <c r="L83" s="69"/>
      <c r="M83" s="69"/>
      <c r="N83" s="69"/>
      <c r="O83" s="69"/>
      <c r="P83" s="69"/>
      <c r="Q83" s="69"/>
      <c r="R83" s="69"/>
      <c r="S83" s="69"/>
      <c r="T83" s="69"/>
      <c r="U83" s="69"/>
      <c r="V83" s="69"/>
      <c r="W83" s="69"/>
      <c r="X83" s="69"/>
      <c r="Y83" s="69"/>
      <c r="Z83" s="69"/>
      <c r="AA83" s="69"/>
      <c r="AB83" s="69"/>
      <c r="AC83" s="69"/>
      <c r="AD83" s="69"/>
      <c r="AE83" s="69"/>
      <c r="AF83" s="69"/>
      <c r="AG83" s="69"/>
      <c r="AH83" s="69"/>
      <c r="AI83" s="69"/>
      <c r="AJ83" s="69"/>
      <c r="AK83" s="69"/>
      <c r="AL83" s="69"/>
      <c r="AM83" s="69"/>
      <c r="AN83" s="69"/>
      <c r="AO83" s="69"/>
      <c r="AP83" s="69"/>
      <c r="AQ83" s="69"/>
      <c r="AR83" s="69"/>
      <c r="AS83" s="69"/>
      <c r="AT83" s="69"/>
      <c r="AU83" s="69"/>
      <c r="AV83" s="69"/>
      <c r="AW83" s="69"/>
      <c r="AX83" s="69"/>
      <c r="AY83" s="69"/>
      <c r="AZ83" s="69"/>
      <c r="BA83" s="69"/>
      <c r="BB83" s="69"/>
      <c r="BC83" s="69"/>
      <c r="BD83" s="69"/>
      <c r="BE83" s="69"/>
      <c r="BF83" s="69"/>
      <c r="BG83" s="69"/>
      <c r="BH83" s="69"/>
    </row>
    <row r="84" spans="1:60">
      <c r="A84" s="69"/>
      <c r="B84" s="69"/>
      <c r="C84" s="69"/>
      <c r="D84" s="69"/>
      <c r="E84" s="69"/>
      <c r="F84" s="69"/>
      <c r="G84" s="69"/>
      <c r="H84" s="69"/>
      <c r="I84" s="69"/>
      <c r="J84" s="69"/>
      <c r="K84" s="69"/>
      <c r="L84" s="69"/>
      <c r="M84" s="69"/>
      <c r="N84" s="69"/>
      <c r="O84" s="69"/>
      <c r="P84" s="69"/>
      <c r="Q84" s="69"/>
      <c r="R84" s="69"/>
      <c r="S84" s="69"/>
      <c r="T84" s="69"/>
      <c r="U84" s="69"/>
      <c r="V84" s="69"/>
      <c r="W84" s="69"/>
      <c r="X84" s="69"/>
      <c r="Y84" s="69"/>
      <c r="Z84" s="69"/>
      <c r="AA84" s="69"/>
      <c r="AB84" s="69"/>
      <c r="AC84" s="69"/>
      <c r="AD84" s="69"/>
      <c r="AE84" s="69"/>
      <c r="AF84" s="69"/>
      <c r="AG84" s="69"/>
      <c r="AH84" s="69"/>
      <c r="AI84" s="69"/>
      <c r="AJ84" s="69"/>
      <c r="AK84" s="69"/>
      <c r="AL84" s="69"/>
      <c r="AM84" s="69"/>
      <c r="AN84" s="69"/>
      <c r="AO84" s="69"/>
      <c r="AP84" s="69"/>
      <c r="AQ84" s="69"/>
      <c r="AR84" s="69"/>
      <c r="AS84" s="69"/>
      <c r="AT84" s="69"/>
      <c r="AU84" s="69"/>
      <c r="AV84" s="69"/>
      <c r="AW84" s="69"/>
      <c r="AX84" s="69"/>
      <c r="AY84" s="69"/>
      <c r="AZ84" s="69"/>
      <c r="BA84" s="69"/>
      <c r="BB84" s="69"/>
      <c r="BC84" s="69"/>
      <c r="BD84" s="69"/>
      <c r="BE84" s="69"/>
      <c r="BF84" s="69"/>
      <c r="BG84" s="69"/>
      <c r="BH84" s="69"/>
    </row>
    <row r="85" spans="1:60">
      <c r="A85" s="69"/>
      <c r="B85" s="69"/>
      <c r="C85" s="69"/>
      <c r="D85" s="69"/>
      <c r="E85" s="69"/>
      <c r="F85" s="69"/>
      <c r="G85" s="69"/>
      <c r="H85" s="69"/>
      <c r="I85" s="69"/>
      <c r="J85" s="69"/>
      <c r="K85" s="69"/>
      <c r="L85" s="69"/>
      <c r="M85" s="69"/>
      <c r="N85" s="69"/>
      <c r="O85" s="69"/>
      <c r="P85" s="69"/>
      <c r="Q85" s="69"/>
      <c r="R85" s="69"/>
      <c r="S85" s="69"/>
      <c r="T85" s="69"/>
      <c r="U85" s="69"/>
      <c r="V85" s="69"/>
      <c r="W85" s="69"/>
      <c r="X85" s="69"/>
      <c r="Y85" s="69"/>
      <c r="Z85" s="69"/>
      <c r="AA85" s="69"/>
      <c r="AB85" s="69"/>
      <c r="AC85" s="69"/>
      <c r="AD85" s="69"/>
      <c r="AE85" s="69"/>
      <c r="AF85" s="69"/>
      <c r="AG85" s="69"/>
      <c r="AH85" s="69"/>
      <c r="AI85" s="69"/>
      <c r="AJ85" s="69"/>
      <c r="AK85" s="69"/>
      <c r="AL85" s="69"/>
      <c r="AM85" s="69"/>
      <c r="AN85" s="69"/>
      <c r="AO85" s="69"/>
      <c r="AP85" s="69"/>
      <c r="AQ85" s="69"/>
      <c r="AR85" s="69"/>
      <c r="AS85" s="69"/>
      <c r="AT85" s="69"/>
      <c r="AU85" s="69"/>
      <c r="AV85" s="69"/>
      <c r="AW85" s="69"/>
      <c r="AX85" s="69"/>
      <c r="AY85" s="69"/>
      <c r="AZ85" s="69"/>
      <c r="BA85" s="69"/>
      <c r="BB85" s="69"/>
      <c r="BC85" s="69"/>
      <c r="BD85" s="69"/>
      <c r="BE85" s="69"/>
      <c r="BF85" s="69"/>
      <c r="BG85" s="69"/>
      <c r="BH85" s="69"/>
    </row>
    <row r="86" spans="1:60">
      <c r="A86" s="69"/>
      <c r="B86" s="69"/>
      <c r="C86" s="69"/>
      <c r="D86" s="69"/>
      <c r="E86" s="69"/>
      <c r="F86" s="69"/>
      <c r="G86" s="69"/>
      <c r="H86" s="69"/>
      <c r="I86" s="69"/>
      <c r="J86" s="69"/>
      <c r="K86" s="69"/>
      <c r="L86" s="69"/>
      <c r="M86" s="69"/>
      <c r="N86" s="69"/>
      <c r="O86" s="69"/>
      <c r="P86" s="69"/>
      <c r="Q86" s="69"/>
      <c r="R86" s="69"/>
      <c r="S86" s="69"/>
      <c r="T86" s="69"/>
      <c r="U86" s="69"/>
      <c r="V86" s="69"/>
      <c r="W86" s="69"/>
      <c r="X86" s="69"/>
      <c r="Y86" s="69"/>
      <c r="Z86" s="69"/>
      <c r="AA86" s="69"/>
      <c r="AB86" s="69"/>
      <c r="AC86" s="69"/>
      <c r="AD86" s="69"/>
      <c r="AE86" s="69"/>
      <c r="AF86" s="69"/>
      <c r="AG86" s="69"/>
      <c r="AH86" s="69"/>
      <c r="AI86" s="69"/>
      <c r="AJ86" s="69"/>
      <c r="AK86" s="69"/>
      <c r="AL86" s="69"/>
      <c r="AM86" s="69"/>
      <c r="AN86" s="69"/>
      <c r="AO86" s="69"/>
      <c r="AP86" s="69"/>
      <c r="AQ86" s="69"/>
      <c r="AR86" s="69"/>
      <c r="AS86" s="69"/>
      <c r="AT86" s="69"/>
      <c r="AU86" s="69"/>
      <c r="AV86" s="69"/>
      <c r="AW86" s="69"/>
      <c r="AX86" s="69"/>
      <c r="AY86" s="69"/>
      <c r="AZ86" s="69"/>
      <c r="BA86" s="69"/>
      <c r="BB86" s="69"/>
      <c r="BC86" s="69"/>
      <c r="BD86" s="69"/>
      <c r="BE86" s="69"/>
      <c r="BF86" s="69"/>
      <c r="BG86" s="69"/>
      <c r="BH86" s="69"/>
    </row>
    <row r="87" spans="1:60">
      <c r="A87" s="69"/>
      <c r="B87" s="69"/>
      <c r="C87" s="69"/>
      <c r="D87" s="69"/>
      <c r="E87" s="69"/>
      <c r="F87" s="69"/>
      <c r="G87" s="69"/>
      <c r="H87" s="69"/>
      <c r="I87" s="69"/>
      <c r="J87" s="69"/>
      <c r="K87" s="69"/>
      <c r="L87" s="69"/>
      <c r="M87" s="69"/>
      <c r="N87" s="69"/>
      <c r="O87" s="69"/>
      <c r="P87" s="69"/>
      <c r="Q87" s="69"/>
      <c r="R87" s="69"/>
      <c r="S87" s="69"/>
      <c r="T87" s="69"/>
      <c r="U87" s="69"/>
      <c r="V87" s="69"/>
      <c r="W87" s="69"/>
      <c r="X87" s="69"/>
      <c r="Y87" s="69"/>
      <c r="Z87" s="69"/>
      <c r="AA87" s="69"/>
      <c r="AB87" s="69"/>
      <c r="AC87" s="69"/>
      <c r="AD87" s="69"/>
      <c r="AE87" s="69"/>
      <c r="AF87" s="69"/>
      <c r="AG87" s="69"/>
      <c r="AH87" s="69"/>
      <c r="AI87" s="69"/>
      <c r="AJ87" s="69"/>
      <c r="AK87" s="69"/>
      <c r="AL87" s="69"/>
      <c r="AM87" s="69"/>
      <c r="AN87" s="69"/>
      <c r="AO87" s="69"/>
      <c r="AP87" s="69"/>
      <c r="AQ87" s="69"/>
      <c r="AR87" s="69"/>
      <c r="AS87" s="69"/>
      <c r="AT87" s="69"/>
      <c r="AU87" s="69"/>
      <c r="AV87" s="69"/>
      <c r="AW87" s="69"/>
      <c r="AX87" s="69"/>
      <c r="AY87" s="69"/>
      <c r="AZ87" s="69"/>
      <c r="BA87" s="69"/>
      <c r="BB87" s="69"/>
      <c r="BC87" s="69"/>
      <c r="BD87" s="69"/>
      <c r="BE87" s="69"/>
      <c r="BF87" s="69"/>
      <c r="BG87" s="69"/>
      <c r="BH87" s="69"/>
    </row>
    <row r="88" spans="1:60">
      <c r="A88" s="69"/>
      <c r="B88" s="69"/>
      <c r="C88" s="69"/>
      <c r="D88" s="69"/>
      <c r="E88" s="69"/>
      <c r="F88" s="69"/>
      <c r="G88" s="69"/>
      <c r="H88" s="69"/>
      <c r="I88" s="69"/>
      <c r="J88" s="69"/>
      <c r="K88" s="69"/>
      <c r="L88" s="69"/>
      <c r="M88" s="69"/>
      <c r="N88" s="69"/>
      <c r="O88" s="69"/>
      <c r="P88" s="69"/>
      <c r="Q88" s="69"/>
      <c r="R88" s="69"/>
      <c r="S88" s="69"/>
      <c r="T88" s="69"/>
      <c r="U88" s="69"/>
      <c r="V88" s="69"/>
      <c r="W88" s="69"/>
      <c r="X88" s="69"/>
      <c r="Y88" s="69"/>
      <c r="Z88" s="69"/>
      <c r="AA88" s="69"/>
      <c r="AB88" s="69"/>
      <c r="AC88" s="69"/>
      <c r="AD88" s="69"/>
      <c r="AE88" s="69"/>
      <c r="AF88" s="69"/>
      <c r="AG88" s="69"/>
      <c r="AH88" s="69"/>
      <c r="AI88" s="69"/>
      <c r="AJ88" s="69"/>
      <c r="AK88" s="69"/>
      <c r="AL88" s="69"/>
      <c r="AM88" s="69"/>
      <c r="AN88" s="69"/>
      <c r="AO88" s="69"/>
      <c r="AP88" s="69"/>
      <c r="AQ88" s="69"/>
      <c r="AR88" s="69"/>
      <c r="AS88" s="69"/>
      <c r="AT88" s="69"/>
      <c r="AU88" s="69"/>
      <c r="AV88" s="69"/>
      <c r="AW88" s="69"/>
      <c r="AX88" s="69"/>
      <c r="AY88" s="69"/>
      <c r="AZ88" s="69"/>
      <c r="BA88" s="69"/>
      <c r="BB88" s="69"/>
      <c r="BC88" s="69"/>
      <c r="BD88" s="69"/>
      <c r="BE88" s="69"/>
      <c r="BF88" s="69"/>
      <c r="BG88" s="69"/>
      <c r="BH88" s="69"/>
    </row>
    <row r="89" spans="1:60">
      <c r="A89" s="69"/>
      <c r="B89" s="69"/>
      <c r="C89" s="69"/>
      <c r="D89" s="69"/>
      <c r="E89" s="69"/>
      <c r="F89" s="69"/>
      <c r="G89" s="69"/>
      <c r="H89" s="69"/>
      <c r="I89" s="69"/>
      <c r="J89" s="69"/>
      <c r="K89" s="69"/>
      <c r="L89" s="69"/>
      <c r="M89" s="69"/>
      <c r="N89" s="69"/>
      <c r="O89" s="69"/>
      <c r="P89" s="69"/>
      <c r="Q89" s="69"/>
      <c r="R89" s="69"/>
      <c r="S89" s="69"/>
      <c r="T89" s="69"/>
      <c r="U89" s="69"/>
      <c r="V89" s="69"/>
      <c r="W89" s="69"/>
      <c r="X89" s="69"/>
      <c r="Y89" s="69"/>
      <c r="Z89" s="69"/>
      <c r="AA89" s="69"/>
      <c r="AB89" s="69"/>
      <c r="AC89" s="69"/>
      <c r="AD89" s="69"/>
      <c r="AE89" s="69"/>
      <c r="AF89" s="69"/>
      <c r="AG89" s="69"/>
      <c r="AH89" s="69"/>
      <c r="AI89" s="69"/>
      <c r="AJ89" s="69"/>
      <c r="AK89" s="69"/>
      <c r="AL89" s="69"/>
      <c r="AM89" s="69"/>
      <c r="AN89" s="69"/>
      <c r="AO89" s="69"/>
      <c r="AP89" s="69"/>
      <c r="AQ89" s="69"/>
      <c r="AR89" s="69"/>
      <c r="AS89" s="69"/>
      <c r="AT89" s="69"/>
      <c r="AU89" s="69"/>
      <c r="AV89" s="69"/>
      <c r="AW89" s="69"/>
      <c r="AX89" s="69"/>
      <c r="AY89" s="69"/>
      <c r="AZ89" s="69"/>
      <c r="BA89" s="69"/>
      <c r="BB89" s="69"/>
      <c r="BC89" s="69"/>
      <c r="BD89" s="69"/>
      <c r="BE89" s="69"/>
      <c r="BF89" s="69"/>
      <c r="BG89" s="69"/>
      <c r="BH89" s="69"/>
    </row>
    <row r="90" spans="1:60">
      <c r="A90" s="69"/>
      <c r="B90" s="69"/>
      <c r="C90" s="69"/>
      <c r="D90" s="69"/>
      <c r="E90" s="69"/>
      <c r="F90" s="69"/>
      <c r="G90" s="69"/>
      <c r="H90" s="69"/>
      <c r="I90" s="69"/>
      <c r="J90" s="69"/>
      <c r="K90" s="69"/>
      <c r="L90" s="69"/>
      <c r="M90" s="69"/>
      <c r="N90" s="69"/>
      <c r="O90" s="69"/>
      <c r="P90" s="69"/>
      <c r="Q90" s="69"/>
      <c r="R90" s="69"/>
      <c r="S90" s="69"/>
      <c r="T90" s="69"/>
      <c r="U90" s="69"/>
      <c r="V90" s="69"/>
      <c r="W90" s="69"/>
      <c r="X90" s="69"/>
      <c r="Y90" s="69"/>
      <c r="Z90" s="69"/>
      <c r="AA90" s="69"/>
      <c r="AB90" s="69"/>
      <c r="AC90" s="69"/>
      <c r="AD90" s="69"/>
      <c r="AE90" s="69"/>
      <c r="AF90" s="69"/>
      <c r="AG90" s="69"/>
      <c r="AH90" s="69"/>
      <c r="AI90" s="69"/>
      <c r="AJ90" s="69"/>
      <c r="AK90" s="69"/>
      <c r="AL90" s="69"/>
      <c r="AM90" s="69"/>
      <c r="AN90" s="69"/>
      <c r="AO90" s="69"/>
      <c r="AP90" s="69"/>
      <c r="AQ90" s="69"/>
      <c r="AR90" s="69"/>
      <c r="AS90" s="69"/>
      <c r="AT90" s="69"/>
      <c r="AU90" s="69"/>
      <c r="AV90" s="69"/>
      <c r="AW90" s="69"/>
      <c r="AX90" s="69"/>
      <c r="AY90" s="69"/>
      <c r="AZ90" s="69"/>
      <c r="BA90" s="69"/>
      <c r="BB90" s="69"/>
      <c r="BC90" s="69"/>
      <c r="BD90" s="69"/>
      <c r="BE90" s="69"/>
      <c r="BF90" s="69"/>
      <c r="BG90" s="69"/>
      <c r="BH90" s="69"/>
    </row>
    <row r="91" spans="1:60">
      <c r="A91" s="69"/>
      <c r="B91" s="69"/>
      <c r="C91" s="69"/>
      <c r="D91" s="69"/>
      <c r="E91" s="69"/>
      <c r="F91" s="69"/>
      <c r="G91" s="69"/>
      <c r="H91" s="69"/>
      <c r="I91" s="69"/>
      <c r="J91" s="69"/>
      <c r="K91" s="69"/>
      <c r="L91" s="69"/>
      <c r="M91" s="69"/>
      <c r="N91" s="69"/>
      <c r="O91" s="69"/>
      <c r="P91" s="69"/>
      <c r="Q91" s="69"/>
      <c r="R91" s="69"/>
      <c r="S91" s="69"/>
      <c r="T91" s="69"/>
      <c r="U91" s="69"/>
      <c r="V91" s="69"/>
      <c r="W91" s="69"/>
      <c r="X91" s="69"/>
      <c r="Y91" s="69"/>
      <c r="Z91" s="69"/>
      <c r="AA91" s="69"/>
      <c r="AB91" s="69"/>
      <c r="AC91" s="69"/>
      <c r="AD91" s="69"/>
      <c r="AE91" s="69"/>
      <c r="AF91" s="69"/>
      <c r="AG91" s="69"/>
      <c r="AH91" s="69"/>
      <c r="AI91" s="69"/>
      <c r="AJ91" s="69"/>
      <c r="AK91" s="69"/>
      <c r="AL91" s="69"/>
      <c r="AM91" s="69"/>
      <c r="AN91" s="69"/>
      <c r="AO91" s="69"/>
      <c r="AP91" s="69"/>
      <c r="AQ91" s="69"/>
      <c r="AR91" s="69"/>
      <c r="AS91" s="69"/>
      <c r="AT91" s="69"/>
      <c r="AU91" s="69"/>
      <c r="AV91" s="69"/>
      <c r="AW91" s="69"/>
      <c r="AX91" s="69"/>
      <c r="AY91" s="69"/>
      <c r="AZ91" s="69"/>
      <c r="BA91" s="69"/>
      <c r="BB91" s="69"/>
      <c r="BC91" s="69"/>
      <c r="BD91" s="69"/>
      <c r="BE91" s="69"/>
      <c r="BF91" s="69"/>
      <c r="BG91" s="69"/>
      <c r="BH91" s="69"/>
    </row>
    <row r="92" spans="1:60">
      <c r="A92" s="69"/>
      <c r="B92" s="69"/>
      <c r="C92" s="69"/>
      <c r="D92" s="69"/>
      <c r="E92" s="69"/>
      <c r="F92" s="69"/>
      <c r="G92" s="69"/>
      <c r="H92" s="69"/>
      <c r="I92" s="69"/>
      <c r="J92" s="69"/>
      <c r="K92" s="69"/>
      <c r="L92" s="69"/>
      <c r="M92" s="69"/>
      <c r="N92" s="69"/>
      <c r="O92" s="69"/>
      <c r="P92" s="69"/>
      <c r="Q92" s="69"/>
      <c r="R92" s="69"/>
      <c r="S92" s="69"/>
      <c r="T92" s="69"/>
      <c r="U92" s="69"/>
      <c r="V92" s="69"/>
      <c r="W92" s="69"/>
      <c r="X92" s="69"/>
      <c r="Y92" s="69"/>
      <c r="Z92" s="69"/>
      <c r="AA92" s="69"/>
      <c r="AB92" s="69"/>
      <c r="AC92" s="69"/>
      <c r="AD92" s="69"/>
      <c r="AE92" s="69"/>
      <c r="AF92" s="69"/>
      <c r="AG92" s="69"/>
      <c r="AH92" s="69"/>
      <c r="AI92" s="69"/>
      <c r="AJ92" s="69"/>
      <c r="AK92" s="69"/>
      <c r="AL92" s="69"/>
      <c r="AM92" s="69"/>
      <c r="AN92" s="69"/>
      <c r="AO92" s="69"/>
      <c r="AP92" s="69"/>
      <c r="AQ92" s="69"/>
      <c r="AR92" s="69"/>
      <c r="AS92" s="69"/>
      <c r="AT92" s="69"/>
      <c r="AU92" s="69"/>
      <c r="AV92" s="69"/>
      <c r="AW92" s="69"/>
      <c r="AX92" s="69"/>
      <c r="AY92" s="69"/>
      <c r="AZ92" s="69"/>
      <c r="BA92" s="69"/>
      <c r="BB92" s="69"/>
      <c r="BC92" s="69"/>
      <c r="BD92" s="69"/>
      <c r="BE92" s="69"/>
      <c r="BF92" s="69"/>
      <c r="BG92" s="69"/>
      <c r="BH92" s="69"/>
    </row>
    <row r="93" spans="1:60">
      <c r="A93" s="69"/>
      <c r="B93" s="69"/>
      <c r="C93" s="69"/>
      <c r="D93" s="69"/>
      <c r="E93" s="69"/>
      <c r="F93" s="69"/>
      <c r="G93" s="69"/>
      <c r="H93" s="69"/>
      <c r="I93" s="69"/>
      <c r="J93" s="69"/>
      <c r="K93" s="69"/>
      <c r="L93" s="69"/>
      <c r="M93" s="69"/>
      <c r="N93" s="69"/>
      <c r="O93" s="69"/>
      <c r="P93" s="69"/>
      <c r="Q93" s="69"/>
      <c r="R93" s="69"/>
      <c r="S93" s="69"/>
      <c r="T93" s="69"/>
      <c r="U93" s="69"/>
      <c r="V93" s="69"/>
      <c r="W93" s="69"/>
      <c r="X93" s="69"/>
      <c r="Y93" s="69"/>
      <c r="Z93" s="69"/>
      <c r="AA93" s="69"/>
      <c r="AB93" s="69"/>
      <c r="AC93" s="69"/>
      <c r="AD93" s="69"/>
      <c r="AE93" s="69"/>
      <c r="AF93" s="69"/>
      <c r="AG93" s="69"/>
      <c r="AH93" s="69"/>
      <c r="AI93" s="69"/>
      <c r="AJ93" s="69"/>
      <c r="AK93" s="69"/>
      <c r="AL93" s="69"/>
      <c r="AM93" s="69"/>
      <c r="AN93" s="69"/>
      <c r="AO93" s="69"/>
      <c r="AP93" s="69"/>
      <c r="AQ93" s="69"/>
      <c r="AR93" s="69"/>
      <c r="AS93" s="69"/>
      <c r="AT93" s="69"/>
      <c r="AU93" s="69"/>
      <c r="AV93" s="69"/>
      <c r="AW93" s="69"/>
      <c r="AX93" s="69"/>
      <c r="AY93" s="69"/>
      <c r="AZ93" s="69"/>
      <c r="BA93" s="69"/>
      <c r="BB93" s="69"/>
      <c r="BC93" s="69"/>
      <c r="BD93" s="69"/>
      <c r="BE93" s="69"/>
      <c r="BF93" s="69"/>
      <c r="BG93" s="69"/>
      <c r="BH93" s="69"/>
    </row>
    <row r="94" spans="1:60">
      <c r="A94" s="69"/>
      <c r="B94" s="69"/>
      <c r="C94" s="69"/>
      <c r="D94" s="69"/>
      <c r="E94" s="69"/>
      <c r="F94" s="69"/>
      <c r="G94" s="69"/>
      <c r="H94" s="69"/>
      <c r="I94" s="69"/>
      <c r="J94" s="69"/>
      <c r="K94" s="69"/>
      <c r="L94" s="69"/>
      <c r="M94" s="69"/>
      <c r="N94" s="69"/>
      <c r="O94" s="69"/>
      <c r="P94" s="69"/>
      <c r="Q94" s="69"/>
      <c r="R94" s="69"/>
      <c r="S94" s="69"/>
      <c r="T94" s="69"/>
      <c r="U94" s="69"/>
      <c r="V94" s="69"/>
      <c r="W94" s="69"/>
      <c r="X94" s="69"/>
      <c r="Y94" s="69"/>
      <c r="Z94" s="69"/>
      <c r="AA94" s="69"/>
      <c r="AB94" s="69"/>
      <c r="AC94" s="69"/>
      <c r="AD94" s="69"/>
      <c r="AE94" s="69"/>
      <c r="AF94" s="69"/>
      <c r="AG94" s="69"/>
      <c r="AH94" s="69"/>
      <c r="AI94" s="69"/>
      <c r="AJ94" s="69"/>
      <c r="AK94" s="69"/>
      <c r="AL94" s="69"/>
      <c r="AM94" s="69"/>
      <c r="AN94" s="69"/>
      <c r="AO94" s="69"/>
      <c r="AP94" s="69"/>
      <c r="AQ94" s="69"/>
      <c r="AR94" s="69"/>
      <c r="AS94" s="69"/>
      <c r="AT94" s="69"/>
      <c r="AU94" s="69"/>
      <c r="AV94" s="69"/>
      <c r="AW94" s="69"/>
      <c r="AX94" s="69"/>
      <c r="AY94" s="69"/>
      <c r="AZ94" s="69"/>
      <c r="BA94" s="69"/>
      <c r="BB94" s="69"/>
      <c r="BC94" s="69"/>
      <c r="BD94" s="69"/>
      <c r="BE94" s="69"/>
      <c r="BF94" s="69"/>
      <c r="BG94" s="69"/>
      <c r="BH94" s="69"/>
    </row>
    <row r="95" spans="1:60">
      <c r="A95" s="69"/>
      <c r="B95" s="69"/>
      <c r="C95" s="69"/>
      <c r="D95" s="69"/>
      <c r="E95" s="69"/>
      <c r="F95" s="69"/>
      <c r="G95" s="69"/>
      <c r="H95" s="69"/>
      <c r="I95" s="69"/>
      <c r="J95" s="69"/>
      <c r="K95" s="69"/>
      <c r="L95" s="69"/>
      <c r="M95" s="69"/>
      <c r="N95" s="69"/>
      <c r="O95" s="69"/>
      <c r="P95" s="69"/>
      <c r="Q95" s="69"/>
      <c r="R95" s="69"/>
      <c r="S95" s="69"/>
      <c r="T95" s="69"/>
      <c r="U95" s="69"/>
      <c r="V95" s="69"/>
      <c r="W95" s="69"/>
      <c r="X95" s="69"/>
      <c r="Y95" s="69"/>
      <c r="Z95" s="69"/>
      <c r="AA95" s="69"/>
      <c r="AB95" s="69"/>
      <c r="AC95" s="69"/>
      <c r="AD95" s="69"/>
      <c r="AE95" s="69"/>
      <c r="AF95" s="69"/>
      <c r="AG95" s="69"/>
      <c r="AH95" s="69"/>
      <c r="AI95" s="69"/>
      <c r="AJ95" s="69"/>
      <c r="AK95" s="69"/>
      <c r="AL95" s="69"/>
      <c r="AM95" s="69"/>
      <c r="AN95" s="69"/>
      <c r="AO95" s="69"/>
      <c r="AP95" s="69"/>
      <c r="AQ95" s="69"/>
      <c r="AR95" s="69"/>
      <c r="AS95" s="69"/>
      <c r="AT95" s="69"/>
      <c r="AU95" s="69"/>
      <c r="AV95" s="69"/>
      <c r="AW95" s="69"/>
      <c r="AX95" s="69"/>
      <c r="AY95" s="69"/>
      <c r="AZ95" s="69"/>
      <c r="BA95" s="69"/>
      <c r="BB95" s="69"/>
      <c r="BC95" s="69"/>
      <c r="BD95" s="69"/>
      <c r="BE95" s="69"/>
      <c r="BF95" s="69"/>
      <c r="BG95" s="69"/>
      <c r="BH95" s="69"/>
    </row>
    <row r="96" spans="1:60">
      <c r="A96" s="69"/>
      <c r="B96" s="69"/>
      <c r="C96" s="69"/>
      <c r="D96" s="69"/>
      <c r="E96" s="69"/>
      <c r="F96" s="69"/>
      <c r="G96" s="69"/>
      <c r="H96" s="69"/>
      <c r="I96" s="69"/>
      <c r="J96" s="69"/>
      <c r="K96" s="69"/>
      <c r="L96" s="69"/>
      <c r="M96" s="69"/>
      <c r="N96" s="69"/>
      <c r="O96" s="69"/>
      <c r="P96" s="69"/>
      <c r="Q96" s="69"/>
      <c r="R96" s="69"/>
      <c r="S96" s="69"/>
      <c r="T96" s="69"/>
      <c r="U96" s="69"/>
      <c r="V96" s="69"/>
      <c r="W96" s="69"/>
      <c r="X96" s="69"/>
      <c r="Y96" s="69"/>
      <c r="Z96" s="69"/>
      <c r="AA96" s="69"/>
      <c r="AB96" s="69"/>
      <c r="AC96" s="69"/>
      <c r="AD96" s="69"/>
      <c r="AE96" s="69"/>
      <c r="AF96" s="69"/>
      <c r="AG96" s="69"/>
      <c r="AH96" s="69"/>
      <c r="AI96" s="69"/>
      <c r="AJ96" s="69"/>
      <c r="AK96" s="69"/>
      <c r="AL96" s="69"/>
      <c r="AM96" s="69"/>
      <c r="AN96" s="69"/>
      <c r="AO96" s="69"/>
      <c r="AP96" s="69"/>
      <c r="AQ96" s="69"/>
      <c r="AR96" s="69"/>
      <c r="AS96" s="69"/>
      <c r="AT96" s="69"/>
      <c r="AU96" s="69"/>
      <c r="AV96" s="69"/>
      <c r="AW96" s="69"/>
      <c r="AX96" s="69"/>
      <c r="AY96" s="69"/>
      <c r="AZ96" s="69"/>
      <c r="BA96" s="69"/>
      <c r="BB96" s="69"/>
      <c r="BC96" s="69"/>
      <c r="BD96" s="69"/>
      <c r="BE96" s="69"/>
      <c r="BF96" s="69"/>
      <c r="BG96" s="69"/>
      <c r="BH96" s="69"/>
    </row>
    <row r="97" spans="1:60">
      <c r="A97" s="69"/>
      <c r="B97" s="69"/>
      <c r="C97" s="69"/>
      <c r="D97" s="69"/>
      <c r="E97" s="69"/>
      <c r="F97" s="69"/>
      <c r="G97" s="69"/>
      <c r="H97" s="69"/>
      <c r="I97" s="69"/>
      <c r="J97" s="69"/>
      <c r="K97" s="69"/>
      <c r="L97" s="69"/>
      <c r="M97" s="69"/>
      <c r="N97" s="69"/>
      <c r="O97" s="69"/>
      <c r="P97" s="69"/>
      <c r="Q97" s="69"/>
      <c r="R97" s="69"/>
      <c r="S97" s="69"/>
      <c r="T97" s="69"/>
      <c r="U97" s="69"/>
      <c r="V97" s="69"/>
      <c r="W97" s="69"/>
      <c r="X97" s="69"/>
      <c r="Y97" s="69"/>
      <c r="Z97" s="69"/>
      <c r="AA97" s="69"/>
      <c r="AB97" s="69"/>
      <c r="AC97" s="69"/>
      <c r="AD97" s="69"/>
      <c r="AE97" s="69"/>
      <c r="AF97" s="69"/>
      <c r="AG97" s="69"/>
      <c r="AH97" s="69"/>
      <c r="AI97" s="69"/>
      <c r="AJ97" s="69"/>
      <c r="AK97" s="69"/>
      <c r="AL97" s="69"/>
      <c r="AM97" s="69"/>
      <c r="AN97" s="69"/>
      <c r="AO97" s="69"/>
      <c r="AP97" s="69"/>
      <c r="AQ97" s="69"/>
      <c r="AR97" s="69"/>
      <c r="AS97" s="69"/>
      <c r="AT97" s="69"/>
      <c r="AU97" s="69"/>
      <c r="AV97" s="69"/>
      <c r="AW97" s="69"/>
      <c r="AX97" s="69"/>
      <c r="AY97" s="69"/>
      <c r="AZ97" s="69"/>
      <c r="BA97" s="69"/>
      <c r="BB97" s="69"/>
      <c r="BC97" s="69"/>
      <c r="BD97" s="69"/>
      <c r="BE97" s="69"/>
      <c r="BF97" s="69"/>
      <c r="BG97" s="69"/>
      <c r="BH97" s="69"/>
    </row>
    <row r="98" spans="1:60">
      <c r="A98" s="69"/>
      <c r="B98" s="69"/>
      <c r="C98" s="69"/>
      <c r="D98" s="69"/>
      <c r="E98" s="69"/>
      <c r="F98" s="69"/>
      <c r="G98" s="69"/>
      <c r="H98" s="69"/>
      <c r="I98" s="69"/>
      <c r="J98" s="69"/>
      <c r="K98" s="69"/>
      <c r="L98" s="69"/>
      <c r="M98" s="69"/>
      <c r="N98" s="69"/>
      <c r="O98" s="69"/>
      <c r="P98" s="69"/>
      <c r="Q98" s="69"/>
      <c r="R98" s="69"/>
      <c r="S98" s="69"/>
      <c r="T98" s="69"/>
      <c r="U98" s="69"/>
      <c r="V98" s="69"/>
      <c r="W98" s="69"/>
      <c r="X98" s="69"/>
      <c r="Y98" s="69"/>
      <c r="Z98" s="69"/>
      <c r="AA98" s="69"/>
      <c r="AB98" s="69"/>
      <c r="AC98" s="69"/>
      <c r="AD98" s="69"/>
      <c r="AE98" s="69"/>
      <c r="AF98" s="69"/>
      <c r="AG98" s="69"/>
      <c r="AH98" s="69"/>
      <c r="AI98" s="69"/>
      <c r="AJ98" s="69"/>
      <c r="AK98" s="69"/>
      <c r="AL98" s="69"/>
      <c r="AM98" s="69"/>
      <c r="AN98" s="69"/>
      <c r="AO98" s="69"/>
      <c r="AP98" s="69"/>
      <c r="AQ98" s="69"/>
      <c r="AR98" s="69"/>
      <c r="AS98" s="69"/>
      <c r="AT98" s="69"/>
      <c r="AU98" s="69"/>
      <c r="AV98" s="69"/>
      <c r="AW98" s="69"/>
      <c r="AX98" s="69"/>
      <c r="AY98" s="69"/>
      <c r="AZ98" s="69"/>
      <c r="BA98" s="69"/>
      <c r="BB98" s="69"/>
      <c r="BC98" s="69"/>
      <c r="BD98" s="69"/>
      <c r="BE98" s="69"/>
      <c r="BF98" s="69"/>
      <c r="BG98" s="69"/>
      <c r="BH98" s="69"/>
    </row>
    <row r="99" spans="1:60">
      <c r="A99" s="69"/>
      <c r="B99" s="69"/>
      <c r="C99" s="69"/>
      <c r="D99" s="69"/>
      <c r="E99" s="69"/>
      <c r="F99" s="69"/>
      <c r="G99" s="69"/>
      <c r="H99" s="69"/>
      <c r="I99" s="69"/>
      <c r="J99" s="69"/>
      <c r="K99" s="69"/>
      <c r="L99" s="69"/>
      <c r="M99" s="69"/>
      <c r="N99" s="69"/>
      <c r="O99" s="69"/>
      <c r="P99" s="69"/>
      <c r="Q99" s="69"/>
      <c r="R99" s="69"/>
      <c r="S99" s="69"/>
      <c r="T99" s="69"/>
      <c r="U99" s="69"/>
      <c r="V99" s="69"/>
      <c r="W99" s="69"/>
      <c r="X99" s="69"/>
      <c r="Y99" s="69"/>
      <c r="Z99" s="69"/>
      <c r="AA99" s="69"/>
      <c r="AB99" s="69"/>
      <c r="AC99" s="69"/>
      <c r="AD99" s="69"/>
      <c r="AE99" s="69"/>
      <c r="AF99" s="69"/>
      <c r="AG99" s="69"/>
      <c r="AH99" s="69"/>
      <c r="AI99" s="69"/>
      <c r="AJ99" s="69"/>
      <c r="AK99" s="69"/>
      <c r="AL99" s="69"/>
      <c r="AM99" s="69"/>
      <c r="AN99" s="69"/>
      <c r="AO99" s="69"/>
      <c r="AP99" s="69"/>
      <c r="AQ99" s="69"/>
      <c r="AR99" s="69"/>
      <c r="AS99" s="69"/>
      <c r="AT99" s="69"/>
      <c r="AU99" s="69"/>
      <c r="AV99" s="69"/>
      <c r="AW99" s="69"/>
      <c r="AX99" s="69"/>
      <c r="AY99" s="69"/>
      <c r="AZ99" s="69"/>
      <c r="BA99" s="69"/>
      <c r="BB99" s="69"/>
      <c r="BC99" s="69"/>
      <c r="BD99" s="69"/>
      <c r="BE99" s="69"/>
      <c r="BF99" s="69"/>
      <c r="BG99" s="69"/>
      <c r="BH99" s="69"/>
    </row>
    <row r="100" spans="1:60">
      <c r="A100" s="69"/>
      <c r="B100" s="69"/>
      <c r="C100" s="69"/>
      <c r="D100" s="69"/>
      <c r="E100" s="69"/>
      <c r="F100" s="69"/>
      <c r="G100" s="69"/>
      <c r="H100" s="69"/>
      <c r="I100" s="69"/>
      <c r="J100" s="69"/>
      <c r="K100" s="69"/>
      <c r="L100" s="69"/>
      <c r="M100" s="69"/>
      <c r="N100" s="69"/>
      <c r="O100" s="69"/>
      <c r="P100" s="69"/>
      <c r="Q100" s="69"/>
      <c r="R100" s="69"/>
      <c r="S100" s="69"/>
      <c r="T100" s="69"/>
      <c r="U100" s="69"/>
      <c r="V100" s="69"/>
      <c r="W100" s="69"/>
      <c r="X100" s="69"/>
      <c r="Y100" s="69"/>
      <c r="Z100" s="69"/>
      <c r="AA100" s="69"/>
      <c r="AB100" s="69"/>
      <c r="AC100" s="69"/>
      <c r="AD100" s="69"/>
      <c r="AE100" s="69"/>
      <c r="AF100" s="69"/>
      <c r="AG100" s="69"/>
      <c r="AH100" s="69"/>
      <c r="AI100" s="69"/>
      <c r="AJ100" s="69"/>
      <c r="AK100" s="69"/>
      <c r="AL100" s="69"/>
      <c r="AM100" s="69"/>
      <c r="AN100" s="69"/>
      <c r="AO100" s="69"/>
      <c r="AP100" s="69"/>
      <c r="AQ100" s="69"/>
      <c r="AR100" s="69"/>
      <c r="AS100" s="69"/>
      <c r="AT100" s="69"/>
      <c r="AU100" s="69"/>
      <c r="AV100" s="69"/>
      <c r="AW100" s="69"/>
      <c r="AX100" s="69"/>
      <c r="AY100" s="69"/>
      <c r="AZ100" s="69"/>
      <c r="BA100" s="69"/>
      <c r="BB100" s="69"/>
      <c r="BC100" s="69"/>
      <c r="BD100" s="69"/>
      <c r="BE100" s="69"/>
      <c r="BF100" s="69"/>
      <c r="BG100" s="69"/>
      <c r="BH100" s="69"/>
    </row>
    <row r="101" spans="1:60">
      <c r="A101" s="69"/>
      <c r="B101" s="69"/>
      <c r="C101" s="69"/>
      <c r="D101" s="69"/>
      <c r="E101" s="69"/>
      <c r="F101" s="69"/>
      <c r="G101" s="69"/>
      <c r="H101" s="69"/>
      <c r="I101" s="69"/>
      <c r="J101" s="69"/>
      <c r="K101" s="69"/>
      <c r="L101" s="69"/>
      <c r="M101" s="69"/>
      <c r="N101" s="69"/>
      <c r="O101" s="69"/>
      <c r="P101" s="69"/>
      <c r="Q101" s="69"/>
      <c r="R101" s="69"/>
      <c r="S101" s="69"/>
      <c r="T101" s="69"/>
      <c r="U101" s="69"/>
      <c r="V101" s="69"/>
      <c r="W101" s="69"/>
      <c r="X101" s="69"/>
      <c r="Y101" s="69"/>
      <c r="Z101" s="69"/>
      <c r="AA101" s="69"/>
      <c r="AB101" s="69"/>
      <c r="AC101" s="69"/>
      <c r="AD101" s="69"/>
      <c r="AE101" s="69"/>
      <c r="AF101" s="69"/>
      <c r="AG101" s="69"/>
      <c r="AH101" s="69"/>
      <c r="AI101" s="69"/>
      <c r="AJ101" s="69"/>
      <c r="AK101" s="69"/>
      <c r="AL101" s="69"/>
      <c r="AM101" s="69"/>
      <c r="AN101" s="69"/>
      <c r="AO101" s="69"/>
      <c r="AP101" s="69"/>
      <c r="AQ101" s="69"/>
      <c r="AR101" s="69"/>
      <c r="AS101" s="69"/>
      <c r="AT101" s="69"/>
      <c r="AU101" s="69"/>
      <c r="AV101" s="69"/>
      <c r="AW101" s="69"/>
      <c r="AX101" s="69"/>
      <c r="AY101" s="69"/>
      <c r="AZ101" s="69"/>
      <c r="BA101" s="69"/>
      <c r="BB101" s="69"/>
      <c r="BC101" s="69"/>
      <c r="BD101" s="69"/>
      <c r="BE101" s="69"/>
      <c r="BF101" s="69"/>
      <c r="BG101" s="69"/>
      <c r="BH101" s="69"/>
    </row>
    <row r="102" spans="1:60">
      <c r="A102" s="69"/>
      <c r="B102" s="69"/>
      <c r="C102" s="69"/>
      <c r="D102" s="69"/>
      <c r="E102" s="69"/>
      <c r="F102" s="69"/>
      <c r="G102" s="69"/>
      <c r="H102" s="69"/>
      <c r="I102" s="69"/>
      <c r="J102" s="69"/>
      <c r="K102" s="69"/>
      <c r="L102" s="69"/>
      <c r="M102" s="69"/>
      <c r="N102" s="69"/>
      <c r="O102" s="69"/>
      <c r="P102" s="69"/>
      <c r="Q102" s="69"/>
      <c r="R102" s="69"/>
      <c r="S102" s="69"/>
      <c r="T102" s="69"/>
      <c r="U102" s="69"/>
      <c r="V102" s="69"/>
      <c r="W102" s="69"/>
      <c r="X102" s="69"/>
      <c r="Y102" s="69"/>
      <c r="Z102" s="69"/>
      <c r="AA102" s="69"/>
      <c r="AB102" s="69"/>
      <c r="AC102" s="69"/>
      <c r="AD102" s="69"/>
      <c r="AE102" s="69"/>
      <c r="AF102" s="69"/>
      <c r="AG102" s="69"/>
      <c r="AH102" s="69"/>
      <c r="AI102" s="69"/>
      <c r="AJ102" s="69"/>
      <c r="AK102" s="69"/>
      <c r="AL102" s="69"/>
      <c r="AM102" s="69"/>
      <c r="AN102" s="69"/>
      <c r="AO102" s="69"/>
      <c r="AP102" s="69"/>
      <c r="AQ102" s="69"/>
      <c r="AR102" s="69"/>
      <c r="AS102" s="69"/>
      <c r="AT102" s="69"/>
      <c r="AU102" s="69"/>
      <c r="AV102" s="69"/>
      <c r="AW102" s="69"/>
      <c r="AX102" s="69"/>
      <c r="AY102" s="69"/>
      <c r="AZ102" s="69"/>
      <c r="BA102" s="69"/>
      <c r="BB102" s="69"/>
      <c r="BC102" s="69"/>
      <c r="BD102" s="69"/>
      <c r="BE102" s="69"/>
      <c r="BF102" s="69"/>
      <c r="BG102" s="69"/>
      <c r="BH102" s="69"/>
    </row>
    <row r="103" spans="1:60">
      <c r="A103" s="69"/>
      <c r="B103" s="69"/>
      <c r="C103" s="69"/>
      <c r="D103" s="69"/>
      <c r="E103" s="69"/>
      <c r="F103" s="69"/>
      <c r="G103" s="69"/>
      <c r="H103" s="69"/>
      <c r="I103" s="69"/>
      <c r="J103" s="69"/>
      <c r="K103" s="69"/>
      <c r="L103" s="69"/>
      <c r="M103" s="69"/>
      <c r="N103" s="69"/>
      <c r="O103" s="69"/>
      <c r="P103" s="69"/>
      <c r="Q103" s="69"/>
      <c r="R103" s="69"/>
      <c r="S103" s="69"/>
      <c r="T103" s="69"/>
      <c r="U103" s="69"/>
      <c r="V103" s="69"/>
      <c r="W103" s="69"/>
      <c r="X103" s="69"/>
      <c r="Y103" s="69"/>
      <c r="Z103" s="69"/>
      <c r="AA103" s="69"/>
      <c r="AB103" s="69"/>
      <c r="AC103" s="69"/>
      <c r="AD103" s="69"/>
      <c r="AE103" s="69"/>
      <c r="AF103" s="69"/>
      <c r="AG103" s="69"/>
      <c r="AH103" s="69"/>
      <c r="AI103" s="69"/>
      <c r="AJ103" s="69"/>
      <c r="AK103" s="69"/>
      <c r="AL103" s="69"/>
      <c r="AM103" s="69"/>
      <c r="AN103" s="69"/>
      <c r="AO103" s="69"/>
      <c r="AP103" s="69"/>
      <c r="AQ103" s="69"/>
      <c r="AR103" s="69"/>
      <c r="AS103" s="69"/>
      <c r="AT103" s="69"/>
      <c r="AU103" s="69"/>
      <c r="AV103" s="69"/>
      <c r="AW103" s="69"/>
      <c r="AX103" s="69"/>
      <c r="AY103" s="69"/>
      <c r="AZ103" s="69"/>
      <c r="BA103" s="69"/>
      <c r="BB103" s="69"/>
      <c r="BC103" s="69"/>
      <c r="BD103" s="69"/>
      <c r="BE103" s="69"/>
      <c r="BF103" s="69"/>
      <c r="BG103" s="69"/>
      <c r="BH103" s="69"/>
    </row>
    <row r="104" spans="1:60">
      <c r="A104" s="69"/>
      <c r="B104" s="69"/>
      <c r="C104" s="69"/>
      <c r="D104" s="69"/>
      <c r="E104" s="69"/>
      <c r="F104" s="69"/>
      <c r="G104" s="69"/>
      <c r="H104" s="69"/>
      <c r="I104" s="69"/>
      <c r="J104" s="69"/>
      <c r="K104" s="69"/>
      <c r="L104" s="69"/>
      <c r="M104" s="69"/>
      <c r="N104" s="69"/>
      <c r="O104" s="69"/>
      <c r="P104" s="69"/>
      <c r="Q104" s="69"/>
      <c r="R104" s="69"/>
      <c r="S104" s="69"/>
      <c r="T104" s="69"/>
      <c r="U104" s="69"/>
      <c r="V104" s="69"/>
      <c r="W104" s="69"/>
      <c r="X104" s="69"/>
      <c r="Y104" s="69"/>
      <c r="Z104" s="69"/>
      <c r="AA104" s="69"/>
      <c r="AB104" s="69"/>
      <c r="AC104" s="69"/>
      <c r="AD104" s="69"/>
      <c r="AE104" s="69"/>
      <c r="AF104" s="69"/>
      <c r="AG104" s="69"/>
      <c r="AH104" s="69"/>
      <c r="AI104" s="69"/>
      <c r="AJ104" s="69"/>
      <c r="AK104" s="69"/>
      <c r="AL104" s="69"/>
      <c r="AM104" s="69"/>
      <c r="AN104" s="69"/>
      <c r="AO104" s="69"/>
      <c r="AP104" s="69"/>
      <c r="AQ104" s="69"/>
      <c r="AR104" s="69"/>
      <c r="AS104" s="69"/>
      <c r="AT104" s="69"/>
      <c r="AU104" s="69"/>
      <c r="AV104" s="69"/>
      <c r="AW104" s="69"/>
      <c r="AX104" s="69"/>
      <c r="AY104" s="69"/>
      <c r="AZ104" s="69"/>
      <c r="BA104" s="69"/>
      <c r="BB104" s="69"/>
      <c r="BC104" s="69"/>
      <c r="BD104" s="69"/>
      <c r="BE104" s="69"/>
      <c r="BF104" s="69"/>
      <c r="BG104" s="69"/>
      <c r="BH104" s="69"/>
    </row>
    <row r="105" spans="1:60">
      <c r="A105" s="69"/>
      <c r="B105" s="69"/>
      <c r="C105" s="69"/>
      <c r="D105" s="69"/>
      <c r="E105" s="69"/>
      <c r="F105" s="69"/>
      <c r="G105" s="69"/>
      <c r="H105" s="69"/>
      <c r="I105" s="69"/>
      <c r="J105" s="69"/>
      <c r="K105" s="69"/>
      <c r="L105" s="69"/>
      <c r="M105" s="69"/>
      <c r="N105" s="69"/>
      <c r="O105" s="69"/>
      <c r="P105" s="69"/>
      <c r="Q105" s="69"/>
      <c r="R105" s="69"/>
      <c r="S105" s="69"/>
      <c r="T105" s="69"/>
      <c r="U105" s="69"/>
      <c r="V105" s="69"/>
      <c r="W105" s="69"/>
      <c r="X105" s="69"/>
      <c r="Y105" s="69"/>
      <c r="Z105" s="69"/>
      <c r="AA105" s="69"/>
      <c r="AB105" s="69"/>
      <c r="AC105" s="69"/>
      <c r="AD105" s="69"/>
      <c r="AE105" s="69"/>
      <c r="AF105" s="69"/>
      <c r="AG105" s="69"/>
      <c r="AH105" s="69"/>
      <c r="AI105" s="69"/>
      <c r="AJ105" s="69"/>
      <c r="AK105" s="69"/>
      <c r="AL105" s="69"/>
      <c r="AM105" s="69"/>
      <c r="AN105" s="69"/>
      <c r="AO105" s="69"/>
      <c r="AP105" s="69"/>
      <c r="AQ105" s="69"/>
      <c r="AR105" s="69"/>
      <c r="AS105" s="69"/>
      <c r="AT105" s="69"/>
      <c r="AU105" s="69"/>
      <c r="AV105" s="69"/>
      <c r="AW105" s="69"/>
      <c r="AX105" s="69"/>
      <c r="AY105" s="69"/>
      <c r="AZ105" s="69"/>
      <c r="BA105" s="69"/>
      <c r="BB105" s="69"/>
      <c r="BC105" s="69"/>
      <c r="BD105" s="69"/>
      <c r="BE105" s="69"/>
      <c r="BF105" s="69"/>
      <c r="BG105" s="69"/>
      <c r="BH105" s="69"/>
    </row>
    <row r="106" spans="1:60">
      <c r="A106" s="69"/>
      <c r="B106" s="69"/>
      <c r="C106" s="69"/>
      <c r="D106" s="69"/>
      <c r="E106" s="69"/>
      <c r="F106" s="69"/>
      <c r="G106" s="69"/>
      <c r="H106" s="69"/>
      <c r="I106" s="69"/>
      <c r="J106" s="69"/>
      <c r="K106" s="69"/>
      <c r="L106" s="69"/>
      <c r="M106" s="69"/>
      <c r="N106" s="69"/>
      <c r="O106" s="69"/>
      <c r="P106" s="69"/>
      <c r="Q106" s="69"/>
      <c r="R106" s="69"/>
      <c r="S106" s="69"/>
      <c r="T106" s="69"/>
      <c r="U106" s="69"/>
      <c r="V106" s="69"/>
      <c r="W106" s="69"/>
      <c r="X106" s="69"/>
      <c r="Y106" s="69"/>
      <c r="Z106" s="69"/>
      <c r="AA106" s="69"/>
      <c r="AB106" s="69"/>
      <c r="AC106" s="69"/>
      <c r="AD106" s="69"/>
      <c r="AE106" s="69"/>
      <c r="AF106" s="69"/>
      <c r="AG106" s="69"/>
      <c r="AH106" s="69"/>
      <c r="AI106" s="69"/>
      <c r="AJ106" s="69"/>
      <c r="AK106" s="69"/>
      <c r="AL106" s="69"/>
      <c r="AM106" s="69"/>
      <c r="AN106" s="69"/>
      <c r="AO106" s="69"/>
      <c r="AP106" s="69"/>
      <c r="AQ106" s="69"/>
      <c r="AR106" s="69"/>
      <c r="AS106" s="69"/>
      <c r="AT106" s="69"/>
      <c r="AU106" s="69"/>
      <c r="AV106" s="69"/>
      <c r="AW106" s="69"/>
      <c r="AX106" s="69"/>
      <c r="AY106" s="69"/>
      <c r="AZ106" s="69"/>
      <c r="BA106" s="69"/>
      <c r="BB106" s="69"/>
      <c r="BC106" s="69"/>
      <c r="BD106" s="69"/>
      <c r="BE106" s="69"/>
      <c r="BF106" s="69"/>
      <c r="BG106" s="69"/>
      <c r="BH106" s="69"/>
    </row>
    <row r="107" spans="1:60">
      <c r="A107" s="69"/>
      <c r="B107" s="69"/>
      <c r="C107" s="69"/>
      <c r="D107" s="69"/>
      <c r="E107" s="69"/>
      <c r="F107" s="69"/>
      <c r="G107" s="69"/>
      <c r="H107" s="69"/>
      <c r="I107" s="69"/>
      <c r="J107" s="69"/>
      <c r="K107" s="69"/>
      <c r="L107" s="69"/>
      <c r="M107" s="69"/>
      <c r="N107" s="69"/>
      <c r="O107" s="69"/>
      <c r="P107" s="69"/>
      <c r="Q107" s="69"/>
      <c r="R107" s="69"/>
      <c r="S107" s="69"/>
      <c r="T107" s="69"/>
      <c r="U107" s="69"/>
      <c r="V107" s="69"/>
      <c r="W107" s="69"/>
      <c r="X107" s="69"/>
      <c r="Y107" s="69"/>
      <c r="Z107" s="69"/>
      <c r="AA107" s="69"/>
      <c r="AB107" s="69"/>
      <c r="AC107" s="69"/>
      <c r="AD107" s="69"/>
      <c r="AE107" s="69"/>
      <c r="AF107" s="69"/>
      <c r="AG107" s="69"/>
      <c r="AH107" s="69"/>
      <c r="AI107" s="69"/>
      <c r="AJ107" s="69"/>
      <c r="AK107" s="69"/>
      <c r="AL107" s="69"/>
      <c r="AM107" s="69"/>
      <c r="AN107" s="69"/>
      <c r="AO107" s="69"/>
      <c r="AP107" s="69"/>
      <c r="AQ107" s="69"/>
      <c r="AR107" s="69"/>
      <c r="AS107" s="69"/>
      <c r="AT107" s="69"/>
      <c r="AU107" s="69"/>
      <c r="AV107" s="69"/>
      <c r="AW107" s="69"/>
      <c r="AX107" s="69"/>
      <c r="AY107" s="69"/>
      <c r="AZ107" s="69"/>
      <c r="BA107" s="69"/>
      <c r="BB107" s="69"/>
      <c r="BC107" s="69"/>
      <c r="BD107" s="69"/>
      <c r="BE107" s="69"/>
      <c r="BF107" s="69"/>
      <c r="BG107" s="69"/>
      <c r="BH107" s="69"/>
    </row>
    <row r="108" spans="1:60">
      <c r="A108" s="69"/>
      <c r="B108" s="69"/>
      <c r="C108" s="69"/>
      <c r="D108" s="69"/>
      <c r="E108" s="69"/>
      <c r="F108" s="69"/>
      <c r="G108" s="69"/>
      <c r="H108" s="69"/>
      <c r="I108" s="69"/>
      <c r="J108" s="69"/>
      <c r="K108" s="69"/>
      <c r="L108" s="69"/>
      <c r="M108" s="69"/>
      <c r="N108" s="69"/>
      <c r="O108" s="69"/>
      <c r="P108" s="69"/>
      <c r="Q108" s="69"/>
      <c r="R108" s="69"/>
      <c r="S108" s="69"/>
      <c r="T108" s="69"/>
      <c r="U108" s="69"/>
      <c r="V108" s="69"/>
      <c r="W108" s="69"/>
      <c r="X108" s="69"/>
      <c r="Y108" s="69"/>
      <c r="Z108" s="69"/>
      <c r="AA108" s="69"/>
      <c r="AB108" s="69"/>
      <c r="AC108" s="69"/>
      <c r="AD108" s="69"/>
      <c r="AE108" s="69"/>
      <c r="AF108" s="69"/>
      <c r="AG108" s="69"/>
      <c r="AH108" s="69"/>
      <c r="AI108" s="69"/>
      <c r="AJ108" s="69"/>
      <c r="AK108" s="69"/>
      <c r="AL108" s="69"/>
      <c r="AM108" s="69"/>
      <c r="AN108" s="69"/>
      <c r="AO108" s="69"/>
      <c r="AP108" s="69"/>
      <c r="AQ108" s="69"/>
      <c r="AR108" s="69"/>
      <c r="AS108" s="69"/>
      <c r="AT108" s="69"/>
      <c r="AU108" s="69"/>
      <c r="AV108" s="69"/>
      <c r="AW108" s="69"/>
      <c r="AX108" s="69"/>
      <c r="AY108" s="69"/>
      <c r="AZ108" s="69"/>
      <c r="BA108" s="69"/>
      <c r="BB108" s="69"/>
      <c r="BC108" s="69"/>
      <c r="BD108" s="69"/>
      <c r="BE108" s="69"/>
      <c r="BF108" s="69"/>
      <c r="BG108" s="69"/>
      <c r="BH108" s="69"/>
    </row>
    <row r="109" spans="1:60">
      <c r="A109" s="69"/>
      <c r="B109" s="69"/>
      <c r="C109" s="69"/>
      <c r="D109" s="69"/>
      <c r="E109" s="69"/>
      <c r="F109" s="69"/>
      <c r="G109" s="69"/>
      <c r="H109" s="69"/>
      <c r="I109" s="69"/>
      <c r="J109" s="69"/>
      <c r="K109" s="69"/>
      <c r="L109" s="69"/>
      <c r="M109" s="69"/>
      <c r="N109" s="69"/>
      <c r="O109" s="69"/>
      <c r="P109" s="69"/>
      <c r="Q109" s="69"/>
      <c r="R109" s="69"/>
      <c r="S109" s="69"/>
      <c r="T109" s="69"/>
      <c r="U109" s="69"/>
      <c r="V109" s="69"/>
      <c r="W109" s="69"/>
      <c r="X109" s="69"/>
      <c r="Y109" s="69"/>
      <c r="Z109" s="69"/>
      <c r="AA109" s="69"/>
      <c r="AB109" s="69"/>
      <c r="AC109" s="69"/>
      <c r="AD109" s="69"/>
      <c r="AE109" s="69"/>
      <c r="AF109" s="69"/>
      <c r="AG109" s="69"/>
      <c r="AH109" s="69"/>
      <c r="AI109" s="69"/>
      <c r="AJ109" s="69"/>
      <c r="AK109" s="69"/>
      <c r="AL109" s="69"/>
      <c r="AM109" s="69"/>
      <c r="AN109" s="69"/>
      <c r="AO109" s="69"/>
      <c r="AP109" s="69"/>
      <c r="AQ109" s="69"/>
      <c r="AR109" s="69"/>
      <c r="AS109" s="69"/>
      <c r="AT109" s="69"/>
      <c r="AU109" s="69"/>
      <c r="AV109" s="69"/>
      <c r="AW109" s="69"/>
      <c r="AX109" s="69"/>
      <c r="AY109" s="69"/>
      <c r="AZ109" s="69"/>
      <c r="BA109" s="69"/>
      <c r="BB109" s="69"/>
      <c r="BC109" s="69"/>
      <c r="BD109" s="69"/>
      <c r="BE109" s="69"/>
      <c r="BF109" s="69"/>
      <c r="BG109" s="69"/>
      <c r="BH109" s="69"/>
    </row>
    <row r="110" spans="1:60">
      <c r="A110" s="69"/>
      <c r="B110" s="69"/>
      <c r="C110" s="69"/>
      <c r="D110" s="69"/>
      <c r="E110" s="69"/>
      <c r="F110" s="69"/>
      <c r="G110" s="69"/>
      <c r="H110" s="69"/>
      <c r="I110" s="69"/>
      <c r="J110" s="69"/>
      <c r="K110" s="69"/>
      <c r="L110" s="69"/>
      <c r="M110" s="69"/>
      <c r="N110" s="69"/>
      <c r="O110" s="69"/>
      <c r="P110" s="69"/>
      <c r="Q110" s="69"/>
      <c r="R110" s="69"/>
      <c r="S110" s="69"/>
      <c r="T110" s="69"/>
      <c r="U110" s="69"/>
      <c r="V110" s="69"/>
      <c r="W110" s="69"/>
      <c r="X110" s="69"/>
      <c r="Y110" s="69"/>
      <c r="Z110" s="69"/>
      <c r="AA110" s="69"/>
      <c r="AB110" s="69"/>
      <c r="AC110" s="69"/>
      <c r="AD110" s="69"/>
      <c r="AE110" s="69"/>
      <c r="AF110" s="69"/>
      <c r="AG110" s="69"/>
      <c r="AH110" s="69"/>
      <c r="AI110" s="69"/>
      <c r="AJ110" s="69"/>
      <c r="AK110" s="69"/>
      <c r="AL110" s="69"/>
      <c r="AM110" s="69"/>
      <c r="AN110" s="69"/>
      <c r="AO110" s="69"/>
      <c r="AP110" s="69"/>
      <c r="AQ110" s="69"/>
      <c r="AR110" s="69"/>
      <c r="AS110" s="69"/>
      <c r="AT110" s="69"/>
      <c r="AU110" s="69"/>
      <c r="AV110" s="69"/>
      <c r="AW110" s="69"/>
      <c r="AX110" s="69"/>
      <c r="AY110" s="69"/>
      <c r="AZ110" s="69"/>
      <c r="BA110" s="69"/>
      <c r="BB110" s="69"/>
      <c r="BC110" s="69"/>
      <c r="BD110" s="69"/>
      <c r="BE110" s="69"/>
      <c r="BF110" s="69"/>
      <c r="BG110" s="69"/>
      <c r="BH110" s="69"/>
    </row>
    <row r="111" spans="1:60">
      <c r="A111" s="69"/>
      <c r="B111" s="69"/>
      <c r="C111" s="69"/>
      <c r="D111" s="69"/>
      <c r="E111" s="69"/>
      <c r="F111" s="69"/>
      <c r="G111" s="69"/>
      <c r="H111" s="69"/>
      <c r="I111" s="69"/>
      <c r="J111" s="69"/>
      <c r="K111" s="69"/>
      <c r="L111" s="69"/>
      <c r="M111" s="69"/>
      <c r="N111" s="69"/>
      <c r="O111" s="69"/>
      <c r="P111" s="69"/>
      <c r="Q111" s="69"/>
      <c r="R111" s="69"/>
      <c r="S111" s="69"/>
      <c r="T111" s="69"/>
      <c r="U111" s="69"/>
      <c r="V111" s="69"/>
      <c r="W111" s="69"/>
      <c r="X111" s="69"/>
      <c r="Y111" s="69"/>
      <c r="Z111" s="69"/>
      <c r="AA111" s="69"/>
      <c r="AB111" s="69"/>
      <c r="AC111" s="69"/>
      <c r="AD111" s="69"/>
      <c r="AE111" s="69"/>
      <c r="AF111" s="69"/>
      <c r="AG111" s="69"/>
      <c r="AH111" s="69"/>
      <c r="AI111" s="69"/>
      <c r="AJ111" s="69"/>
      <c r="AK111" s="69"/>
      <c r="AL111" s="69"/>
      <c r="AM111" s="69"/>
      <c r="AN111" s="69"/>
      <c r="AO111" s="69"/>
      <c r="AP111" s="69"/>
      <c r="AQ111" s="69"/>
      <c r="AR111" s="69"/>
      <c r="AS111" s="69"/>
      <c r="AT111" s="69"/>
      <c r="AU111" s="69"/>
      <c r="AV111" s="69"/>
      <c r="AW111" s="69"/>
      <c r="AX111" s="69"/>
      <c r="AY111" s="69"/>
      <c r="AZ111" s="69"/>
      <c r="BA111" s="69"/>
      <c r="BB111" s="69"/>
      <c r="BC111" s="69"/>
      <c r="BD111" s="69"/>
      <c r="BE111" s="69"/>
      <c r="BF111" s="69"/>
      <c r="BG111" s="69"/>
      <c r="BH111" s="69"/>
    </row>
    <row r="112" spans="1:60">
      <c r="A112" s="69"/>
      <c r="B112" s="69"/>
      <c r="C112" s="69"/>
      <c r="D112" s="69"/>
      <c r="E112" s="69"/>
      <c r="F112" s="69"/>
      <c r="G112" s="69"/>
      <c r="H112" s="69"/>
      <c r="I112" s="69"/>
      <c r="J112" s="69"/>
      <c r="K112" s="69"/>
      <c r="L112" s="69"/>
      <c r="M112" s="69"/>
      <c r="N112" s="69"/>
      <c r="O112" s="69"/>
      <c r="P112" s="69"/>
      <c r="Q112" s="69"/>
      <c r="R112" s="69"/>
      <c r="S112" s="69"/>
      <c r="T112" s="69"/>
      <c r="U112" s="69"/>
      <c r="V112" s="69"/>
      <c r="W112" s="69"/>
      <c r="X112" s="69"/>
      <c r="Y112" s="69"/>
      <c r="Z112" s="69"/>
      <c r="AA112" s="69"/>
      <c r="AB112" s="69"/>
      <c r="AC112" s="69"/>
      <c r="AD112" s="69"/>
      <c r="AE112" s="69"/>
      <c r="AF112" s="69"/>
      <c r="AG112" s="69"/>
      <c r="AH112" s="69"/>
      <c r="AI112" s="69"/>
      <c r="AJ112" s="69"/>
      <c r="AK112" s="69"/>
      <c r="AL112" s="69"/>
      <c r="AM112" s="69"/>
      <c r="AN112" s="69"/>
      <c r="AO112" s="69"/>
      <c r="AP112" s="69"/>
      <c r="AQ112" s="69"/>
      <c r="AR112" s="69"/>
      <c r="AS112" s="69"/>
      <c r="AT112" s="69"/>
      <c r="AU112" s="69"/>
      <c r="AV112" s="69"/>
      <c r="AW112" s="69"/>
      <c r="AX112" s="69"/>
      <c r="AY112" s="69"/>
      <c r="AZ112" s="69"/>
      <c r="BA112" s="69"/>
      <c r="BB112" s="69"/>
      <c r="BC112" s="69"/>
      <c r="BD112" s="69"/>
      <c r="BE112" s="69"/>
      <c r="BF112" s="69"/>
      <c r="BG112" s="69"/>
      <c r="BH112" s="69"/>
    </row>
    <row r="113" spans="1:60">
      <c r="A113" s="69"/>
      <c r="B113" s="69"/>
      <c r="C113" s="69"/>
      <c r="D113" s="69"/>
      <c r="E113" s="69"/>
      <c r="F113" s="69"/>
      <c r="G113" s="69"/>
      <c r="H113" s="69"/>
      <c r="I113" s="69"/>
      <c r="J113" s="69"/>
      <c r="K113" s="69"/>
      <c r="L113" s="69"/>
      <c r="M113" s="69"/>
      <c r="N113" s="69"/>
      <c r="O113" s="69"/>
      <c r="P113" s="69"/>
      <c r="Q113" s="69"/>
      <c r="R113" s="69"/>
      <c r="S113" s="69"/>
      <c r="T113" s="69"/>
      <c r="U113" s="69"/>
      <c r="V113" s="69"/>
      <c r="W113" s="69"/>
      <c r="X113" s="69"/>
      <c r="Y113" s="69"/>
      <c r="Z113" s="69"/>
      <c r="AA113" s="69"/>
      <c r="AB113" s="69"/>
      <c r="AC113" s="69"/>
      <c r="AD113" s="69"/>
      <c r="AE113" s="69"/>
      <c r="AF113" s="69"/>
      <c r="AG113" s="69"/>
      <c r="AH113" s="69"/>
      <c r="AI113" s="69"/>
      <c r="AJ113" s="69"/>
      <c r="AK113" s="69"/>
      <c r="AL113" s="69"/>
      <c r="AM113" s="69"/>
      <c r="AN113" s="69"/>
      <c r="AO113" s="69"/>
      <c r="AP113" s="69"/>
      <c r="AQ113" s="69"/>
      <c r="AR113" s="69"/>
      <c r="AS113" s="69"/>
      <c r="AT113" s="69"/>
      <c r="AU113" s="69"/>
      <c r="AV113" s="69"/>
      <c r="AW113" s="69"/>
      <c r="AX113" s="69"/>
      <c r="AY113" s="69"/>
      <c r="AZ113" s="69"/>
      <c r="BA113" s="69"/>
      <c r="BB113" s="69"/>
      <c r="BC113" s="69"/>
      <c r="BD113" s="69"/>
      <c r="BE113" s="69"/>
      <c r="BF113" s="69"/>
      <c r="BG113" s="69"/>
      <c r="BH113" s="69"/>
    </row>
    <row r="114" spans="1:60">
      <c r="A114" s="69"/>
      <c r="B114" s="69"/>
      <c r="C114" s="69"/>
      <c r="D114" s="69"/>
      <c r="E114" s="69"/>
      <c r="F114" s="69"/>
      <c r="G114" s="69"/>
      <c r="H114" s="69"/>
      <c r="I114" s="69"/>
      <c r="J114" s="69"/>
      <c r="K114" s="69"/>
      <c r="L114" s="69"/>
      <c r="M114" s="69"/>
      <c r="N114" s="69"/>
      <c r="O114" s="69"/>
      <c r="P114" s="69"/>
      <c r="Q114" s="69"/>
      <c r="R114" s="69"/>
      <c r="S114" s="69"/>
      <c r="T114" s="69"/>
      <c r="U114" s="69"/>
      <c r="V114" s="69"/>
      <c r="W114" s="69"/>
      <c r="X114" s="69"/>
      <c r="Y114" s="69"/>
      <c r="Z114" s="69"/>
      <c r="AA114" s="69"/>
      <c r="AB114" s="69"/>
      <c r="AC114" s="69"/>
      <c r="AD114" s="69"/>
      <c r="AE114" s="69"/>
      <c r="AF114" s="69"/>
      <c r="AG114" s="69"/>
      <c r="AH114" s="69"/>
      <c r="AI114" s="69"/>
      <c r="AJ114" s="69"/>
      <c r="AK114" s="69"/>
      <c r="AL114" s="69"/>
      <c r="AM114" s="69"/>
      <c r="AN114" s="69"/>
      <c r="AO114" s="69"/>
      <c r="AP114" s="69"/>
      <c r="AQ114" s="69"/>
      <c r="AR114" s="69"/>
      <c r="AS114" s="69"/>
      <c r="AT114" s="69"/>
      <c r="AU114" s="69"/>
      <c r="AV114" s="69"/>
      <c r="AW114" s="69"/>
      <c r="AX114" s="69"/>
      <c r="AY114" s="69"/>
      <c r="AZ114" s="69"/>
      <c r="BA114" s="69"/>
      <c r="BB114" s="69"/>
      <c r="BC114" s="69"/>
      <c r="BD114" s="69"/>
      <c r="BE114" s="69"/>
      <c r="BF114" s="69"/>
      <c r="BG114" s="69"/>
      <c r="BH114" s="69"/>
    </row>
    <row r="115" spans="1:60">
      <c r="A115" s="69"/>
      <c r="B115" s="69"/>
      <c r="C115" s="69"/>
      <c r="D115" s="69"/>
      <c r="E115" s="69"/>
      <c r="F115" s="69"/>
      <c r="G115" s="69"/>
      <c r="H115" s="69"/>
      <c r="I115" s="69"/>
      <c r="J115" s="69"/>
      <c r="K115" s="69"/>
      <c r="L115" s="69"/>
      <c r="M115" s="69"/>
      <c r="N115" s="69"/>
      <c r="O115" s="69"/>
      <c r="P115" s="69"/>
      <c r="Q115" s="69"/>
      <c r="R115" s="69"/>
      <c r="S115" s="69"/>
      <c r="T115" s="69"/>
      <c r="U115" s="69"/>
      <c r="V115" s="69"/>
      <c r="W115" s="69"/>
      <c r="X115" s="69"/>
      <c r="Y115" s="69"/>
      <c r="Z115" s="69"/>
      <c r="AA115" s="69"/>
      <c r="AB115" s="69"/>
      <c r="AC115" s="69"/>
      <c r="AD115" s="69"/>
      <c r="AE115" s="69"/>
      <c r="AF115" s="69"/>
      <c r="AG115" s="69"/>
      <c r="AH115" s="69"/>
      <c r="AI115" s="69"/>
      <c r="AJ115" s="69"/>
      <c r="AK115" s="69"/>
      <c r="AL115" s="69"/>
      <c r="AM115" s="69"/>
      <c r="AN115" s="69"/>
      <c r="AO115" s="69"/>
      <c r="AP115" s="69"/>
      <c r="AQ115" s="69"/>
      <c r="AR115" s="69"/>
      <c r="AS115" s="69"/>
      <c r="AT115" s="69"/>
      <c r="AU115" s="69"/>
      <c r="AV115" s="69"/>
      <c r="AW115" s="69"/>
      <c r="AX115" s="69"/>
      <c r="AY115" s="69"/>
      <c r="AZ115" s="69"/>
      <c r="BA115" s="69"/>
      <c r="BB115" s="69"/>
      <c r="BC115" s="69"/>
      <c r="BD115" s="69"/>
      <c r="BE115" s="69"/>
      <c r="BF115" s="69"/>
      <c r="BG115" s="69"/>
      <c r="BH115" s="69"/>
    </row>
    <row r="116" spans="1:60">
      <c r="A116" s="69"/>
      <c r="B116" s="69"/>
      <c r="C116" s="69"/>
      <c r="D116" s="69"/>
      <c r="E116" s="69"/>
      <c r="F116" s="69"/>
      <c r="G116" s="69"/>
      <c r="H116" s="69"/>
      <c r="I116" s="69"/>
      <c r="J116" s="69"/>
      <c r="K116" s="69"/>
      <c r="L116" s="69"/>
      <c r="M116" s="69"/>
      <c r="N116" s="69"/>
      <c r="O116" s="69"/>
      <c r="P116" s="69"/>
      <c r="Q116" s="69"/>
      <c r="R116" s="69"/>
      <c r="S116" s="69"/>
      <c r="T116" s="69"/>
      <c r="U116" s="69"/>
      <c r="V116" s="69"/>
      <c r="W116" s="69"/>
      <c r="X116" s="69"/>
      <c r="Y116" s="69"/>
      <c r="Z116" s="69"/>
      <c r="AA116" s="69"/>
      <c r="AB116" s="69"/>
      <c r="AC116" s="69"/>
      <c r="AD116" s="69"/>
      <c r="AE116" s="69"/>
      <c r="AF116" s="69"/>
      <c r="AG116" s="69"/>
      <c r="AH116" s="69"/>
      <c r="AI116" s="69"/>
      <c r="AJ116" s="69"/>
      <c r="AK116" s="69"/>
      <c r="AL116" s="69"/>
      <c r="AM116" s="69"/>
      <c r="AN116" s="69"/>
      <c r="AO116" s="69"/>
      <c r="AP116" s="69"/>
      <c r="AQ116" s="69"/>
      <c r="AR116" s="69"/>
      <c r="AS116" s="69"/>
      <c r="AT116" s="69"/>
      <c r="AU116" s="69"/>
      <c r="AV116" s="69"/>
      <c r="AW116" s="69"/>
      <c r="AX116" s="69"/>
      <c r="AY116" s="69"/>
      <c r="AZ116" s="69"/>
      <c r="BA116" s="69"/>
      <c r="BB116" s="69"/>
      <c r="BC116" s="69"/>
      <c r="BD116" s="69"/>
      <c r="BE116" s="69"/>
      <c r="BF116" s="69"/>
      <c r="BG116" s="69"/>
      <c r="BH116" s="69"/>
    </row>
    <row r="117" spans="1:60">
      <c r="A117" s="69"/>
      <c r="B117" s="69"/>
      <c r="C117" s="69"/>
      <c r="D117" s="69"/>
      <c r="E117" s="69"/>
      <c r="F117" s="69"/>
      <c r="G117" s="69"/>
      <c r="H117" s="69"/>
      <c r="I117" s="69"/>
      <c r="J117" s="69"/>
      <c r="K117" s="69"/>
      <c r="L117" s="69"/>
      <c r="M117" s="69"/>
      <c r="N117" s="69"/>
      <c r="O117" s="69"/>
      <c r="P117" s="69"/>
      <c r="Q117" s="69"/>
      <c r="R117" s="69"/>
      <c r="S117" s="69"/>
      <c r="T117" s="69"/>
      <c r="U117" s="69"/>
      <c r="V117" s="69"/>
      <c r="W117" s="69"/>
      <c r="X117" s="69"/>
      <c r="Y117" s="69"/>
      <c r="Z117" s="69"/>
      <c r="AA117" s="69"/>
      <c r="AB117" s="69"/>
      <c r="AC117" s="69"/>
      <c r="AD117" s="69"/>
      <c r="AE117" s="69"/>
      <c r="AF117" s="69"/>
      <c r="AG117" s="69"/>
      <c r="AH117" s="69"/>
      <c r="AI117" s="69"/>
      <c r="AJ117" s="69"/>
      <c r="AK117" s="69"/>
      <c r="AL117" s="69"/>
      <c r="AM117" s="69"/>
      <c r="AN117" s="69"/>
      <c r="AO117" s="69"/>
      <c r="AP117" s="69"/>
      <c r="AQ117" s="69"/>
      <c r="AR117" s="69"/>
      <c r="AS117" s="69"/>
      <c r="AT117" s="69"/>
      <c r="AU117" s="69"/>
      <c r="AV117" s="69"/>
      <c r="AW117" s="69"/>
      <c r="AX117" s="69"/>
      <c r="AY117" s="69"/>
      <c r="AZ117" s="69"/>
      <c r="BA117" s="69"/>
      <c r="BB117" s="69"/>
      <c r="BC117" s="69"/>
      <c r="BD117" s="69"/>
      <c r="BE117" s="69"/>
      <c r="BF117" s="69"/>
      <c r="BG117" s="69"/>
      <c r="BH117" s="69"/>
    </row>
    <row r="118" spans="1:60">
      <c r="A118" s="69"/>
      <c r="B118" s="69"/>
      <c r="C118" s="69"/>
      <c r="D118" s="69"/>
      <c r="E118" s="69"/>
      <c r="F118" s="69"/>
      <c r="G118" s="69"/>
      <c r="H118" s="69"/>
      <c r="I118" s="69"/>
      <c r="J118" s="69"/>
      <c r="K118" s="69"/>
      <c r="L118" s="69"/>
      <c r="M118" s="69"/>
      <c r="N118" s="69"/>
      <c r="O118" s="69"/>
      <c r="P118" s="69"/>
      <c r="Q118" s="69"/>
      <c r="R118" s="69"/>
      <c r="S118" s="69"/>
      <c r="T118" s="69"/>
      <c r="U118" s="69"/>
      <c r="V118" s="69"/>
      <c r="W118" s="69"/>
      <c r="X118" s="69"/>
      <c r="Y118" s="69"/>
      <c r="Z118" s="69"/>
      <c r="AA118" s="69"/>
      <c r="AB118" s="69"/>
      <c r="AC118" s="69"/>
      <c r="AD118" s="69"/>
      <c r="AE118" s="69"/>
      <c r="AF118" s="69"/>
      <c r="AG118" s="69"/>
      <c r="AH118" s="69"/>
      <c r="AI118" s="69"/>
      <c r="AJ118" s="69"/>
      <c r="AK118" s="69"/>
      <c r="AL118" s="69"/>
      <c r="AM118" s="69"/>
      <c r="AN118" s="69"/>
      <c r="AO118" s="69"/>
      <c r="AP118" s="69"/>
      <c r="AQ118" s="69"/>
      <c r="AR118" s="69"/>
      <c r="AS118" s="69"/>
      <c r="AT118" s="69"/>
      <c r="AU118" s="69"/>
      <c r="AV118" s="69"/>
      <c r="AW118" s="69"/>
      <c r="AX118" s="69"/>
      <c r="AY118" s="69"/>
      <c r="AZ118" s="69"/>
      <c r="BA118" s="69"/>
      <c r="BB118" s="69"/>
      <c r="BC118" s="69"/>
      <c r="BD118" s="69"/>
      <c r="BE118" s="69"/>
      <c r="BF118" s="69"/>
      <c r="BG118" s="69"/>
      <c r="BH118" s="69"/>
    </row>
    <row r="119" spans="1:60">
      <c r="A119" s="69"/>
      <c r="B119" s="69"/>
      <c r="C119" s="69"/>
      <c r="D119" s="69"/>
      <c r="E119" s="69"/>
      <c r="F119" s="69"/>
      <c r="G119" s="69"/>
      <c r="H119" s="69"/>
      <c r="I119" s="69"/>
      <c r="J119" s="69"/>
      <c r="K119" s="69"/>
      <c r="L119" s="69"/>
      <c r="M119" s="69"/>
      <c r="N119" s="69"/>
      <c r="O119" s="69"/>
      <c r="P119" s="69"/>
      <c r="Q119" s="69"/>
      <c r="R119" s="69"/>
      <c r="S119" s="69"/>
      <c r="T119" s="69"/>
      <c r="U119" s="69"/>
      <c r="V119" s="69"/>
      <c r="W119" s="69"/>
      <c r="X119" s="69"/>
      <c r="Y119" s="69"/>
      <c r="Z119" s="69"/>
      <c r="AA119" s="69"/>
      <c r="AB119" s="69"/>
      <c r="AC119" s="69"/>
      <c r="AD119" s="69"/>
      <c r="AE119" s="69"/>
      <c r="AF119" s="69"/>
      <c r="AG119" s="69"/>
      <c r="AH119" s="69"/>
      <c r="AI119" s="69"/>
      <c r="AJ119" s="69"/>
      <c r="AK119" s="69"/>
      <c r="AL119" s="69"/>
      <c r="AM119" s="69"/>
      <c r="AN119" s="69"/>
      <c r="AO119" s="69"/>
      <c r="AP119" s="69"/>
      <c r="AQ119" s="69"/>
      <c r="AR119" s="69"/>
      <c r="AS119" s="69"/>
      <c r="AT119" s="69"/>
      <c r="AU119" s="69"/>
      <c r="AV119" s="69"/>
      <c r="AW119" s="69"/>
      <c r="AX119" s="69"/>
      <c r="AY119" s="69"/>
      <c r="AZ119" s="69"/>
      <c r="BA119" s="69"/>
      <c r="BB119" s="69"/>
      <c r="BC119" s="69"/>
      <c r="BD119" s="69"/>
      <c r="BE119" s="69"/>
      <c r="BF119" s="69"/>
      <c r="BG119" s="69"/>
      <c r="BH119" s="69"/>
    </row>
    <row r="120" spans="1:60">
      <c r="A120" s="69"/>
      <c r="B120" s="69"/>
      <c r="C120" s="69"/>
      <c r="D120" s="69"/>
      <c r="E120" s="69"/>
      <c r="F120" s="69"/>
      <c r="G120" s="69"/>
      <c r="H120" s="69"/>
      <c r="I120" s="69"/>
      <c r="J120" s="69"/>
      <c r="K120" s="69"/>
      <c r="L120" s="69"/>
      <c r="M120" s="69"/>
      <c r="N120" s="69"/>
      <c r="O120" s="69"/>
      <c r="P120" s="69"/>
      <c r="Q120" s="69"/>
      <c r="R120" s="69"/>
      <c r="S120" s="69"/>
      <c r="T120" s="69"/>
      <c r="U120" s="69"/>
      <c r="V120" s="69"/>
      <c r="W120" s="69"/>
      <c r="X120" s="69"/>
      <c r="Y120" s="69"/>
      <c r="Z120" s="69"/>
      <c r="AA120" s="69"/>
      <c r="AB120" s="69"/>
      <c r="AC120" s="69"/>
      <c r="AD120" s="69"/>
      <c r="AE120" s="69"/>
      <c r="AF120" s="69"/>
      <c r="AG120" s="69"/>
      <c r="AH120" s="69"/>
      <c r="AI120" s="69"/>
      <c r="AJ120" s="69"/>
      <c r="AK120" s="69"/>
      <c r="AL120" s="69"/>
      <c r="AM120" s="69"/>
      <c r="AN120" s="69"/>
      <c r="AO120" s="69"/>
      <c r="AP120" s="69"/>
      <c r="AQ120" s="69"/>
      <c r="AR120" s="69"/>
      <c r="AS120" s="69"/>
      <c r="AT120" s="69"/>
      <c r="AU120" s="69"/>
      <c r="AV120" s="69"/>
      <c r="AW120" s="69"/>
      <c r="AX120" s="69"/>
      <c r="AY120" s="69"/>
      <c r="AZ120" s="69"/>
      <c r="BA120" s="69"/>
      <c r="BB120" s="69"/>
      <c r="BC120" s="69"/>
      <c r="BD120" s="69"/>
      <c r="BE120" s="69"/>
      <c r="BF120" s="69"/>
      <c r="BG120" s="69"/>
      <c r="BH120" s="69"/>
    </row>
    <row r="121" spans="1:60">
      <c r="A121" s="69"/>
      <c r="B121" s="69"/>
      <c r="C121" s="69"/>
      <c r="D121" s="69"/>
      <c r="E121" s="69"/>
      <c r="F121" s="69"/>
      <c r="G121" s="69"/>
      <c r="H121" s="69"/>
      <c r="I121" s="69"/>
      <c r="J121" s="69"/>
      <c r="K121" s="69"/>
      <c r="L121" s="69"/>
      <c r="M121" s="69"/>
      <c r="N121" s="69"/>
      <c r="O121" s="69"/>
      <c r="P121" s="69"/>
      <c r="Q121" s="69"/>
      <c r="R121" s="69"/>
      <c r="S121" s="69"/>
      <c r="T121" s="69"/>
      <c r="U121" s="69"/>
      <c r="V121" s="69"/>
      <c r="W121" s="69"/>
      <c r="X121" s="69"/>
      <c r="Y121" s="69"/>
      <c r="Z121" s="69"/>
      <c r="AA121" s="69"/>
      <c r="AB121" s="69"/>
      <c r="AC121" s="69"/>
      <c r="AD121" s="69"/>
      <c r="AE121" s="69"/>
      <c r="AF121" s="69"/>
      <c r="AG121" s="69"/>
      <c r="AH121" s="69"/>
      <c r="AI121" s="69"/>
      <c r="AJ121" s="69"/>
      <c r="AK121" s="69"/>
      <c r="AL121" s="69"/>
      <c r="AM121" s="69"/>
      <c r="AN121" s="69"/>
      <c r="AO121" s="69"/>
      <c r="AP121" s="69"/>
      <c r="AQ121" s="69"/>
      <c r="AR121" s="69"/>
      <c r="AS121" s="69"/>
      <c r="AT121" s="69"/>
      <c r="AU121" s="69"/>
      <c r="AV121" s="69"/>
      <c r="AW121" s="69"/>
      <c r="AX121" s="69"/>
      <c r="AY121" s="69"/>
      <c r="AZ121" s="69"/>
      <c r="BA121" s="69"/>
      <c r="BB121" s="69"/>
      <c r="BC121" s="69"/>
      <c r="BD121" s="69"/>
      <c r="BE121" s="69"/>
      <c r="BF121" s="69"/>
      <c r="BG121" s="69"/>
      <c r="BH121" s="69"/>
    </row>
    <row r="122" spans="1:60">
      <c r="A122" s="69"/>
      <c r="B122" s="69"/>
      <c r="C122" s="69"/>
      <c r="D122" s="69"/>
      <c r="E122" s="69"/>
      <c r="F122" s="69"/>
      <c r="G122" s="69"/>
      <c r="H122" s="69"/>
      <c r="I122" s="69"/>
      <c r="J122" s="69"/>
      <c r="K122" s="69"/>
      <c r="L122" s="69"/>
      <c r="M122" s="69"/>
      <c r="N122" s="69"/>
      <c r="O122" s="69"/>
      <c r="P122" s="69"/>
      <c r="Q122" s="69"/>
      <c r="R122" s="69"/>
      <c r="S122" s="69"/>
      <c r="T122" s="69"/>
      <c r="U122" s="69"/>
      <c r="V122" s="69"/>
      <c r="W122" s="69"/>
      <c r="X122" s="69"/>
      <c r="Y122" s="69"/>
      <c r="Z122" s="69"/>
      <c r="AA122" s="69"/>
      <c r="AB122" s="69"/>
      <c r="AC122" s="69"/>
      <c r="AD122" s="69"/>
      <c r="AE122" s="69"/>
      <c r="AF122" s="69"/>
      <c r="AG122" s="69"/>
      <c r="AH122" s="69"/>
      <c r="AI122" s="69"/>
      <c r="AJ122" s="69"/>
      <c r="AK122" s="69"/>
      <c r="AL122" s="69"/>
      <c r="AM122" s="69"/>
      <c r="AN122" s="69"/>
      <c r="AO122" s="69"/>
      <c r="AP122" s="69"/>
      <c r="AQ122" s="69"/>
      <c r="AR122" s="69"/>
      <c r="AS122" s="69"/>
      <c r="AT122" s="69"/>
      <c r="AU122" s="69"/>
      <c r="AV122" s="69"/>
      <c r="AW122" s="69"/>
      <c r="AX122" s="69"/>
      <c r="AY122" s="69"/>
      <c r="AZ122" s="69"/>
      <c r="BA122" s="69"/>
      <c r="BB122" s="69"/>
      <c r="BC122" s="69"/>
      <c r="BD122" s="69"/>
      <c r="BE122" s="69"/>
      <c r="BF122" s="69"/>
      <c r="BG122" s="69"/>
      <c r="BH122" s="69"/>
    </row>
    <row r="123" spans="1:60">
      <c r="A123" s="69"/>
      <c r="B123" s="69"/>
      <c r="C123" s="69"/>
      <c r="D123" s="69"/>
      <c r="E123" s="69"/>
      <c r="F123" s="69"/>
      <c r="G123" s="69"/>
      <c r="H123" s="69"/>
      <c r="I123" s="69"/>
      <c r="J123" s="69"/>
      <c r="K123" s="69"/>
      <c r="L123" s="69"/>
      <c r="M123" s="69"/>
      <c r="N123" s="69"/>
      <c r="O123" s="69"/>
      <c r="P123" s="69"/>
      <c r="Q123" s="69"/>
      <c r="R123" s="69"/>
      <c r="S123" s="69"/>
      <c r="T123" s="69"/>
      <c r="U123" s="69"/>
      <c r="V123" s="69"/>
      <c r="W123" s="69"/>
      <c r="X123" s="69"/>
      <c r="Y123" s="69"/>
      <c r="Z123" s="69"/>
      <c r="AA123" s="69"/>
      <c r="AB123" s="69"/>
      <c r="AC123" s="69"/>
      <c r="AD123" s="69"/>
      <c r="AE123" s="69"/>
      <c r="AF123" s="69"/>
      <c r="AG123" s="69"/>
      <c r="AH123" s="69"/>
      <c r="AI123" s="69"/>
      <c r="AJ123" s="69"/>
      <c r="AK123" s="69"/>
      <c r="AL123" s="69"/>
      <c r="AM123" s="69"/>
      <c r="AN123" s="69"/>
      <c r="AO123" s="69"/>
      <c r="AP123" s="69"/>
      <c r="AQ123" s="69"/>
      <c r="AR123" s="69"/>
      <c r="AS123" s="69"/>
      <c r="AT123" s="69"/>
      <c r="AU123" s="69"/>
      <c r="AV123" s="69"/>
      <c r="AW123" s="69"/>
      <c r="AX123" s="69"/>
      <c r="AY123" s="69"/>
      <c r="AZ123" s="69"/>
      <c r="BA123" s="69"/>
      <c r="BB123" s="69"/>
      <c r="BC123" s="69"/>
      <c r="BD123" s="69"/>
      <c r="BE123" s="69"/>
      <c r="BF123" s="69"/>
      <c r="BG123" s="69"/>
      <c r="BH123" s="69"/>
    </row>
    <row r="124" spans="1:60">
      <c r="A124" s="69"/>
      <c r="B124" s="69"/>
      <c r="C124" s="69"/>
      <c r="D124" s="69"/>
      <c r="E124" s="69"/>
      <c r="F124" s="69"/>
      <c r="G124" s="69"/>
      <c r="H124" s="69"/>
      <c r="I124" s="69"/>
      <c r="J124" s="69"/>
      <c r="K124" s="69"/>
      <c r="L124" s="69"/>
      <c r="M124" s="69"/>
      <c r="N124" s="69"/>
      <c r="O124" s="69"/>
      <c r="P124" s="69"/>
      <c r="Q124" s="69"/>
      <c r="R124" s="69"/>
      <c r="S124" s="69"/>
      <c r="T124" s="69"/>
      <c r="U124" s="69"/>
      <c r="V124" s="69"/>
      <c r="W124" s="69"/>
      <c r="X124" s="69"/>
      <c r="Y124" s="69"/>
      <c r="Z124" s="69"/>
      <c r="AA124" s="69"/>
      <c r="AB124" s="69"/>
      <c r="AC124" s="69"/>
      <c r="AD124" s="69"/>
      <c r="AE124" s="69"/>
      <c r="AF124" s="69"/>
      <c r="AG124" s="69"/>
      <c r="AH124" s="69"/>
      <c r="AI124" s="69"/>
      <c r="AJ124" s="69"/>
      <c r="AK124" s="69"/>
      <c r="AL124" s="69"/>
      <c r="AM124" s="69"/>
      <c r="AN124" s="69"/>
      <c r="AO124" s="69"/>
      <c r="AP124" s="69"/>
      <c r="AQ124" s="69"/>
      <c r="AR124" s="69"/>
      <c r="AS124" s="69"/>
      <c r="AT124" s="69"/>
      <c r="AU124" s="69"/>
      <c r="AV124" s="69"/>
      <c r="AW124" s="69"/>
      <c r="AX124" s="69"/>
      <c r="AY124" s="69"/>
      <c r="AZ124" s="69"/>
      <c r="BA124" s="69"/>
      <c r="BB124" s="69"/>
      <c r="BC124" s="69"/>
      <c r="BD124" s="69"/>
      <c r="BE124" s="69"/>
      <c r="BF124" s="69"/>
      <c r="BG124" s="69"/>
      <c r="BH124" s="69"/>
    </row>
    <row r="125" spans="1:60">
      <c r="A125" s="69"/>
      <c r="B125" s="69"/>
      <c r="C125" s="69"/>
      <c r="D125" s="69"/>
      <c r="E125" s="69"/>
      <c r="F125" s="69"/>
      <c r="G125" s="69"/>
      <c r="H125" s="69"/>
      <c r="I125" s="69"/>
      <c r="J125" s="69"/>
      <c r="K125" s="69"/>
      <c r="L125" s="69"/>
      <c r="M125" s="69"/>
      <c r="N125" s="69"/>
      <c r="O125" s="69"/>
      <c r="P125" s="69"/>
      <c r="Q125" s="69"/>
      <c r="R125" s="69"/>
      <c r="S125" s="69"/>
      <c r="T125" s="69"/>
      <c r="U125" s="69"/>
      <c r="V125" s="69"/>
      <c r="W125" s="69"/>
      <c r="X125" s="69"/>
      <c r="Y125" s="69"/>
      <c r="Z125" s="69"/>
      <c r="AA125" s="69"/>
      <c r="AB125" s="69"/>
      <c r="AC125" s="69"/>
      <c r="AD125" s="69"/>
      <c r="AE125" s="69"/>
      <c r="AF125" s="69"/>
      <c r="AG125" s="69"/>
      <c r="AH125" s="69"/>
      <c r="AI125" s="69"/>
      <c r="AJ125" s="69"/>
      <c r="AK125" s="69"/>
      <c r="AL125" s="69"/>
      <c r="AM125" s="69"/>
      <c r="AN125" s="69"/>
      <c r="AO125" s="69"/>
      <c r="AP125" s="69"/>
      <c r="AQ125" s="69"/>
      <c r="AR125" s="69"/>
      <c r="AS125" s="69"/>
      <c r="AT125" s="69"/>
      <c r="AU125" s="69"/>
      <c r="AV125" s="69"/>
      <c r="AW125" s="69"/>
      <c r="AX125" s="69"/>
      <c r="AY125" s="69"/>
      <c r="AZ125" s="69"/>
      <c r="BA125" s="69"/>
      <c r="BB125" s="69"/>
      <c r="BC125" s="69"/>
      <c r="BD125" s="69"/>
      <c r="BE125" s="69"/>
      <c r="BF125" s="69"/>
      <c r="BG125" s="69"/>
      <c r="BH125" s="69"/>
    </row>
    <row r="126" spans="1:60">
      <c r="A126" s="69"/>
      <c r="B126" s="69"/>
      <c r="C126" s="69"/>
      <c r="D126" s="69"/>
      <c r="E126" s="69"/>
      <c r="F126" s="69"/>
      <c r="G126" s="69"/>
      <c r="H126" s="69"/>
      <c r="I126" s="69"/>
      <c r="J126" s="69"/>
      <c r="K126" s="69"/>
      <c r="L126" s="69"/>
      <c r="M126" s="69"/>
      <c r="N126" s="69"/>
      <c r="O126" s="69"/>
      <c r="P126" s="69"/>
      <c r="Q126" s="69"/>
      <c r="R126" s="69"/>
      <c r="S126" s="69"/>
      <c r="T126" s="69"/>
      <c r="U126" s="69"/>
      <c r="V126" s="69"/>
      <c r="W126" s="69"/>
      <c r="X126" s="69"/>
      <c r="Y126" s="69"/>
      <c r="Z126" s="69"/>
      <c r="AA126" s="69"/>
      <c r="AB126" s="69"/>
      <c r="AC126" s="69"/>
      <c r="AD126" s="69"/>
      <c r="AE126" s="69"/>
      <c r="AF126" s="69"/>
      <c r="AG126" s="69"/>
      <c r="AH126" s="69"/>
      <c r="AI126" s="69"/>
      <c r="AJ126" s="69"/>
      <c r="AK126" s="69"/>
      <c r="AL126" s="69"/>
      <c r="AM126" s="69"/>
      <c r="AN126" s="69"/>
      <c r="AO126" s="69"/>
      <c r="AP126" s="69"/>
      <c r="AQ126" s="69"/>
      <c r="AR126" s="69"/>
      <c r="AS126" s="69"/>
      <c r="AT126" s="69"/>
      <c r="AU126" s="69"/>
      <c r="AV126" s="69"/>
      <c r="AW126" s="69"/>
      <c r="AX126" s="69"/>
      <c r="AY126" s="69"/>
      <c r="AZ126" s="69"/>
      <c r="BA126" s="69"/>
      <c r="BB126" s="69"/>
      <c r="BC126" s="69"/>
      <c r="BD126" s="69"/>
      <c r="BE126" s="69"/>
      <c r="BF126" s="69"/>
      <c r="BG126" s="69"/>
      <c r="BH126" s="69"/>
    </row>
    <row r="127" spans="1:60">
      <c r="A127" s="69"/>
      <c r="B127" s="69"/>
      <c r="C127" s="69"/>
      <c r="D127" s="69"/>
      <c r="E127" s="69"/>
      <c r="F127" s="69"/>
      <c r="G127" s="69"/>
      <c r="H127" s="69"/>
      <c r="I127" s="69"/>
      <c r="J127" s="69"/>
      <c r="K127" s="69"/>
      <c r="L127" s="69"/>
      <c r="M127" s="69"/>
      <c r="N127" s="69"/>
      <c r="O127" s="69"/>
      <c r="P127" s="69"/>
      <c r="Q127" s="69"/>
      <c r="R127" s="69"/>
      <c r="S127" s="69"/>
      <c r="T127" s="69"/>
      <c r="U127" s="69"/>
      <c r="V127" s="69"/>
      <c r="W127" s="69"/>
      <c r="X127" s="69"/>
      <c r="Y127" s="69"/>
      <c r="Z127" s="69"/>
      <c r="AA127" s="69"/>
      <c r="AB127" s="69"/>
      <c r="AC127" s="69"/>
      <c r="AD127" s="69"/>
      <c r="AE127" s="69"/>
      <c r="AF127" s="69"/>
      <c r="AG127" s="69"/>
      <c r="AH127" s="69"/>
      <c r="AI127" s="69"/>
      <c r="AJ127" s="69"/>
      <c r="AK127" s="69"/>
      <c r="AL127" s="69"/>
      <c r="AM127" s="69"/>
      <c r="AN127" s="69"/>
      <c r="AO127" s="69"/>
      <c r="AP127" s="69"/>
      <c r="AQ127" s="69"/>
      <c r="AR127" s="69"/>
      <c r="AS127" s="69"/>
      <c r="AT127" s="69"/>
      <c r="AU127" s="69"/>
      <c r="AV127" s="69"/>
      <c r="AW127" s="69"/>
      <c r="AX127" s="69"/>
      <c r="AY127" s="69"/>
      <c r="AZ127" s="69"/>
      <c r="BA127" s="69"/>
      <c r="BB127" s="69"/>
      <c r="BC127" s="69"/>
      <c r="BD127" s="69"/>
      <c r="BE127" s="69"/>
      <c r="BF127" s="69"/>
      <c r="BG127" s="69"/>
      <c r="BH127" s="69"/>
    </row>
    <row r="128" spans="1:60">
      <c r="A128" s="69"/>
      <c r="B128" s="69"/>
      <c r="C128" s="69"/>
      <c r="D128" s="69"/>
      <c r="E128" s="69"/>
      <c r="F128" s="69"/>
      <c r="G128" s="69"/>
      <c r="H128" s="69"/>
      <c r="I128" s="69"/>
      <c r="J128" s="69"/>
      <c r="K128" s="69"/>
      <c r="L128" s="69"/>
      <c r="M128" s="69"/>
      <c r="N128" s="69"/>
      <c r="O128" s="69"/>
      <c r="P128" s="69"/>
      <c r="Q128" s="69"/>
      <c r="R128" s="69"/>
      <c r="S128" s="69"/>
      <c r="T128" s="69"/>
      <c r="U128" s="69"/>
      <c r="V128" s="69"/>
      <c r="W128" s="69"/>
      <c r="X128" s="69"/>
      <c r="Y128" s="69"/>
      <c r="Z128" s="69"/>
      <c r="AA128" s="69"/>
      <c r="AB128" s="69"/>
      <c r="AC128" s="69"/>
      <c r="AD128" s="69"/>
      <c r="AE128" s="69"/>
      <c r="AF128" s="69"/>
      <c r="AG128" s="69"/>
      <c r="AH128" s="69"/>
      <c r="AI128" s="69"/>
      <c r="AJ128" s="69"/>
      <c r="AK128" s="69"/>
      <c r="AL128" s="69"/>
      <c r="AM128" s="69"/>
      <c r="AN128" s="69"/>
      <c r="AO128" s="69"/>
      <c r="AP128" s="69"/>
      <c r="AQ128" s="69"/>
      <c r="AR128" s="69"/>
      <c r="AS128" s="69"/>
      <c r="AT128" s="69"/>
      <c r="AU128" s="69"/>
      <c r="AV128" s="69"/>
      <c r="AW128" s="69"/>
      <c r="AX128" s="69"/>
      <c r="AY128" s="69"/>
      <c r="AZ128" s="69"/>
      <c r="BA128" s="69"/>
      <c r="BB128" s="69"/>
      <c r="BC128" s="69"/>
      <c r="BD128" s="69"/>
      <c r="BE128" s="69"/>
      <c r="BF128" s="69"/>
      <c r="BG128" s="69"/>
      <c r="BH128" s="69"/>
    </row>
    <row r="129" spans="1:60">
      <c r="A129" s="69"/>
      <c r="B129" s="69"/>
      <c r="C129" s="69"/>
      <c r="D129" s="69"/>
      <c r="E129" s="69"/>
      <c r="F129" s="69"/>
      <c r="G129" s="69"/>
      <c r="H129" s="69"/>
      <c r="I129" s="69"/>
      <c r="J129" s="69"/>
      <c r="K129" s="69"/>
      <c r="L129" s="69"/>
      <c r="M129" s="69"/>
      <c r="N129" s="69"/>
      <c r="O129" s="69"/>
      <c r="P129" s="69"/>
      <c r="Q129" s="69"/>
      <c r="R129" s="69"/>
      <c r="S129" s="69"/>
      <c r="T129" s="69"/>
      <c r="U129" s="69"/>
      <c r="V129" s="69"/>
      <c r="W129" s="69"/>
      <c r="X129" s="69"/>
      <c r="Y129" s="69"/>
      <c r="Z129" s="69"/>
      <c r="AA129" s="69"/>
      <c r="AB129" s="69"/>
      <c r="AC129" s="69"/>
      <c r="AD129" s="69"/>
      <c r="AE129" s="69"/>
      <c r="AF129" s="69"/>
      <c r="AG129" s="69"/>
      <c r="AH129" s="69"/>
      <c r="AI129" s="69"/>
      <c r="AJ129" s="69"/>
      <c r="AK129" s="69"/>
      <c r="AL129" s="69"/>
      <c r="AM129" s="69"/>
      <c r="AN129" s="69"/>
      <c r="AO129" s="69"/>
      <c r="AP129" s="69"/>
      <c r="AQ129" s="69"/>
      <c r="AR129" s="69"/>
      <c r="AS129" s="69"/>
      <c r="AT129" s="69"/>
      <c r="AU129" s="69"/>
      <c r="AV129" s="69"/>
      <c r="AW129" s="69"/>
      <c r="AX129" s="69"/>
      <c r="AY129" s="69"/>
      <c r="AZ129" s="69"/>
      <c r="BA129" s="69"/>
      <c r="BB129" s="69"/>
      <c r="BC129" s="69"/>
      <c r="BD129" s="69"/>
      <c r="BE129" s="69"/>
      <c r="BF129" s="69"/>
      <c r="BG129" s="69"/>
      <c r="BH129" s="69"/>
    </row>
    <row r="130" spans="1:60">
      <c r="A130" s="69"/>
      <c r="B130" s="69"/>
      <c r="C130" s="69"/>
      <c r="D130" s="69"/>
      <c r="E130" s="69"/>
      <c r="F130" s="69"/>
      <c r="G130" s="69"/>
      <c r="H130" s="69"/>
      <c r="I130" s="69"/>
      <c r="J130" s="69"/>
      <c r="K130" s="69"/>
      <c r="L130" s="69"/>
      <c r="M130" s="69"/>
      <c r="N130" s="69"/>
      <c r="O130" s="69"/>
      <c r="P130" s="69"/>
      <c r="Q130" s="69"/>
      <c r="R130" s="69"/>
      <c r="S130" s="69"/>
      <c r="T130" s="69"/>
      <c r="U130" s="69"/>
      <c r="V130" s="69"/>
      <c r="W130" s="69"/>
      <c r="X130" s="69"/>
      <c r="Y130" s="69"/>
      <c r="Z130" s="69"/>
      <c r="AA130" s="69"/>
      <c r="AB130" s="69"/>
      <c r="AC130" s="69"/>
      <c r="AD130" s="69"/>
      <c r="AE130" s="69"/>
      <c r="AF130" s="69"/>
      <c r="AG130" s="69"/>
      <c r="AH130" s="69"/>
      <c r="AI130" s="69"/>
      <c r="AJ130" s="69"/>
      <c r="AK130" s="69"/>
      <c r="AL130" s="69"/>
      <c r="AM130" s="69"/>
      <c r="AN130" s="69"/>
      <c r="AO130" s="69"/>
      <c r="AP130" s="69"/>
      <c r="AQ130" s="69"/>
      <c r="AR130" s="69"/>
      <c r="AS130" s="69"/>
      <c r="AT130" s="69"/>
      <c r="AU130" s="69"/>
      <c r="AV130" s="69"/>
      <c r="AW130" s="69"/>
      <c r="AX130" s="69"/>
      <c r="AY130" s="69"/>
      <c r="AZ130" s="69"/>
      <c r="BA130" s="69"/>
      <c r="BB130" s="69"/>
      <c r="BC130" s="69"/>
      <c r="BD130" s="69"/>
      <c r="BE130" s="69"/>
      <c r="BF130" s="69"/>
      <c r="BG130" s="69"/>
      <c r="BH130" s="69"/>
    </row>
    <row r="131" spans="1:60">
      <c r="A131" s="69"/>
      <c r="B131" s="69"/>
      <c r="C131" s="69"/>
      <c r="D131" s="69"/>
      <c r="E131" s="69"/>
      <c r="F131" s="69"/>
      <c r="G131" s="69"/>
      <c r="H131" s="69"/>
      <c r="I131" s="69"/>
      <c r="J131" s="69"/>
      <c r="K131" s="69"/>
      <c r="L131" s="69"/>
      <c r="M131" s="69"/>
      <c r="N131" s="69"/>
      <c r="O131" s="69"/>
      <c r="P131" s="69"/>
      <c r="Q131" s="69"/>
      <c r="R131" s="69"/>
      <c r="S131" s="69"/>
      <c r="T131" s="69"/>
      <c r="U131" s="69"/>
      <c r="V131" s="69"/>
      <c r="W131" s="69"/>
      <c r="X131" s="69"/>
      <c r="Y131" s="69"/>
      <c r="Z131" s="69"/>
      <c r="AA131" s="69"/>
      <c r="AB131" s="69"/>
      <c r="AC131" s="69"/>
      <c r="AD131" s="69"/>
      <c r="AE131" s="69"/>
      <c r="AF131" s="69"/>
      <c r="AG131" s="69"/>
      <c r="AH131" s="69"/>
      <c r="AI131" s="69"/>
      <c r="AJ131" s="69"/>
      <c r="AK131" s="69"/>
      <c r="AL131" s="69"/>
      <c r="AM131" s="69"/>
      <c r="AN131" s="69"/>
      <c r="AO131" s="69"/>
      <c r="AP131" s="69"/>
      <c r="AQ131" s="69"/>
      <c r="AR131" s="69"/>
      <c r="AS131" s="69"/>
      <c r="AT131" s="69"/>
      <c r="AU131" s="69"/>
      <c r="AV131" s="69"/>
      <c r="AW131" s="69"/>
      <c r="AX131" s="69"/>
      <c r="AY131" s="69"/>
      <c r="AZ131" s="69"/>
      <c r="BA131" s="69"/>
      <c r="BB131" s="69"/>
      <c r="BC131" s="69"/>
      <c r="BD131" s="69"/>
      <c r="BE131" s="69"/>
      <c r="BF131" s="69"/>
      <c r="BG131" s="69"/>
      <c r="BH131" s="69"/>
    </row>
    <row r="132" spans="1:60">
      <c r="A132" s="69"/>
      <c r="B132" s="69"/>
      <c r="C132" s="69"/>
      <c r="D132" s="69"/>
      <c r="E132" s="69"/>
      <c r="F132" s="69"/>
      <c r="G132" s="69"/>
      <c r="H132" s="69"/>
      <c r="I132" s="69"/>
      <c r="J132" s="69"/>
      <c r="K132" s="69"/>
      <c r="L132" s="69"/>
      <c r="M132" s="69"/>
      <c r="N132" s="69"/>
      <c r="O132" s="69"/>
      <c r="P132" s="69"/>
      <c r="Q132" s="69"/>
      <c r="R132" s="69"/>
      <c r="S132" s="69"/>
      <c r="T132" s="69"/>
      <c r="U132" s="69"/>
      <c r="V132" s="69"/>
      <c r="W132" s="69"/>
      <c r="X132" s="69"/>
      <c r="Y132" s="69"/>
      <c r="Z132" s="69"/>
      <c r="AA132" s="69"/>
      <c r="AB132" s="69"/>
      <c r="AC132" s="69"/>
      <c r="AD132" s="69"/>
      <c r="AE132" s="69"/>
      <c r="AF132" s="69"/>
      <c r="AG132" s="69"/>
      <c r="AH132" s="69"/>
      <c r="AI132" s="69"/>
      <c r="AJ132" s="69"/>
      <c r="AK132" s="69"/>
      <c r="AL132" s="69"/>
      <c r="AM132" s="69"/>
      <c r="AN132" s="69"/>
      <c r="AO132" s="69"/>
      <c r="AP132" s="69"/>
      <c r="AQ132" s="69"/>
      <c r="AR132" s="69"/>
      <c r="AS132" s="69"/>
      <c r="AT132" s="69"/>
      <c r="AU132" s="69"/>
      <c r="AV132" s="69"/>
      <c r="AW132" s="69"/>
      <c r="AX132" s="69"/>
      <c r="AY132" s="69"/>
      <c r="AZ132" s="69"/>
      <c r="BA132" s="69"/>
      <c r="BB132" s="69"/>
      <c r="BC132" s="69"/>
      <c r="BD132" s="69"/>
      <c r="BE132" s="69"/>
      <c r="BF132" s="69"/>
      <c r="BG132" s="69"/>
      <c r="BH132" s="69"/>
    </row>
    <row r="133" spans="1:60">
      <c r="A133" s="69"/>
      <c r="B133" s="69"/>
      <c r="C133" s="69"/>
      <c r="D133" s="69"/>
      <c r="E133" s="69"/>
      <c r="F133" s="69"/>
      <c r="G133" s="69"/>
      <c r="H133" s="69"/>
      <c r="I133" s="69"/>
      <c r="J133" s="69"/>
      <c r="K133" s="69"/>
      <c r="L133" s="69"/>
      <c r="M133" s="69"/>
      <c r="N133" s="69"/>
      <c r="O133" s="69"/>
      <c r="P133" s="69"/>
      <c r="Q133" s="69"/>
      <c r="R133" s="69"/>
      <c r="S133" s="69"/>
      <c r="T133" s="69"/>
      <c r="U133" s="69"/>
      <c r="V133" s="69"/>
      <c r="W133" s="69"/>
      <c r="X133" s="69"/>
      <c r="Y133" s="69"/>
      <c r="Z133" s="69"/>
      <c r="AA133" s="69"/>
      <c r="AB133" s="69"/>
      <c r="AC133" s="69"/>
      <c r="AD133" s="69"/>
      <c r="AE133" s="69"/>
      <c r="AF133" s="69"/>
      <c r="AG133" s="69"/>
      <c r="AH133" s="69"/>
      <c r="AI133" s="69"/>
      <c r="AJ133" s="69"/>
      <c r="AK133" s="69"/>
      <c r="AL133" s="69"/>
      <c r="AM133" s="69"/>
      <c r="AN133" s="69"/>
      <c r="AO133" s="69"/>
      <c r="AP133" s="69"/>
      <c r="AQ133" s="69"/>
      <c r="AR133" s="69"/>
      <c r="AS133" s="69"/>
      <c r="AT133" s="69"/>
      <c r="AU133" s="69"/>
      <c r="AV133" s="69"/>
      <c r="AW133" s="69"/>
      <c r="AX133" s="69"/>
      <c r="AY133" s="69"/>
      <c r="AZ133" s="69"/>
      <c r="BA133" s="69"/>
      <c r="BB133" s="69"/>
      <c r="BC133" s="69"/>
      <c r="BD133" s="69"/>
      <c r="BE133" s="69"/>
      <c r="BF133" s="69"/>
      <c r="BG133" s="69"/>
      <c r="BH133" s="69"/>
    </row>
    <row r="134" spans="1:60">
      <c r="A134" s="69"/>
      <c r="B134" s="69"/>
      <c r="C134" s="69"/>
      <c r="D134" s="69"/>
      <c r="E134" s="69"/>
      <c r="F134" s="69"/>
      <c r="G134" s="69"/>
      <c r="H134" s="69"/>
      <c r="I134" s="69"/>
      <c r="J134" s="69"/>
      <c r="K134" s="69"/>
      <c r="L134" s="69"/>
      <c r="M134" s="69"/>
      <c r="N134" s="69"/>
      <c r="O134" s="69"/>
      <c r="P134" s="69"/>
      <c r="Q134" s="69"/>
      <c r="R134" s="69"/>
      <c r="S134" s="69"/>
      <c r="T134" s="69"/>
      <c r="U134" s="69"/>
      <c r="V134" s="69"/>
      <c r="W134" s="69"/>
      <c r="X134" s="69"/>
      <c r="Y134" s="69"/>
      <c r="Z134" s="69"/>
      <c r="AA134" s="69"/>
      <c r="AB134" s="69"/>
      <c r="AC134" s="69"/>
      <c r="AD134" s="69"/>
      <c r="AE134" s="69"/>
      <c r="AF134" s="69"/>
      <c r="AG134" s="69"/>
      <c r="AH134" s="69"/>
      <c r="AI134" s="69"/>
      <c r="AJ134" s="69"/>
      <c r="AK134" s="69"/>
      <c r="AL134" s="69"/>
      <c r="AM134" s="69"/>
      <c r="AN134" s="69"/>
      <c r="AO134" s="69"/>
      <c r="AP134" s="69"/>
      <c r="AQ134" s="69"/>
      <c r="AR134" s="69"/>
      <c r="AS134" s="69"/>
      <c r="AT134" s="69"/>
      <c r="AU134" s="69"/>
      <c r="AV134" s="69"/>
      <c r="AW134" s="69"/>
      <c r="AX134" s="69"/>
      <c r="AY134" s="69"/>
      <c r="AZ134" s="69"/>
      <c r="BA134" s="69"/>
      <c r="BB134" s="69"/>
      <c r="BC134" s="69"/>
      <c r="BD134" s="69"/>
      <c r="BE134" s="69"/>
      <c r="BF134" s="69"/>
      <c r="BG134" s="69"/>
      <c r="BH134" s="69"/>
    </row>
    <row r="135" spans="1:60">
      <c r="A135" s="69"/>
      <c r="B135" s="69"/>
      <c r="C135" s="69"/>
      <c r="D135" s="69"/>
      <c r="E135" s="69"/>
      <c r="F135" s="69"/>
      <c r="G135" s="69"/>
      <c r="H135" s="69"/>
      <c r="I135" s="69"/>
      <c r="J135" s="69"/>
      <c r="K135" s="69"/>
      <c r="L135" s="69"/>
      <c r="M135" s="69"/>
      <c r="N135" s="69"/>
      <c r="O135" s="69"/>
      <c r="P135" s="69"/>
      <c r="Q135" s="69"/>
      <c r="R135" s="69"/>
      <c r="S135" s="69"/>
      <c r="T135" s="69"/>
      <c r="U135" s="69"/>
      <c r="V135" s="69"/>
      <c r="W135" s="69"/>
      <c r="X135" s="69"/>
      <c r="Y135" s="69"/>
      <c r="Z135" s="69"/>
      <c r="AA135" s="69"/>
      <c r="AB135" s="69"/>
      <c r="AC135" s="69"/>
      <c r="AD135" s="69"/>
      <c r="AE135" s="69"/>
      <c r="AF135" s="69"/>
      <c r="AG135" s="69"/>
      <c r="AH135" s="69"/>
      <c r="AI135" s="69"/>
      <c r="AJ135" s="69"/>
      <c r="AK135" s="69"/>
      <c r="AL135" s="69"/>
      <c r="AM135" s="69"/>
      <c r="AN135" s="69"/>
      <c r="AO135" s="69"/>
      <c r="AP135" s="69"/>
      <c r="AQ135" s="69"/>
      <c r="AR135" s="69"/>
      <c r="AS135" s="69"/>
      <c r="AT135" s="69"/>
      <c r="AU135" s="69"/>
      <c r="AV135" s="69"/>
      <c r="AW135" s="69"/>
      <c r="AX135" s="69"/>
      <c r="AY135" s="69"/>
      <c r="AZ135" s="69"/>
      <c r="BA135" s="69"/>
      <c r="BB135" s="69"/>
      <c r="BC135" s="69"/>
      <c r="BD135" s="69"/>
      <c r="BE135" s="69"/>
      <c r="BF135" s="69"/>
      <c r="BG135" s="69"/>
      <c r="BH135" s="69"/>
    </row>
    <row r="136" spans="1:60">
      <c r="A136" s="69"/>
      <c r="B136" s="69"/>
      <c r="C136" s="69"/>
      <c r="D136" s="69"/>
      <c r="E136" s="69"/>
      <c r="F136" s="69"/>
      <c r="G136" s="69"/>
      <c r="H136" s="69"/>
      <c r="I136" s="69"/>
      <c r="J136" s="69"/>
      <c r="K136" s="69"/>
      <c r="L136" s="69"/>
      <c r="M136" s="69"/>
      <c r="N136" s="69"/>
      <c r="O136" s="69"/>
      <c r="P136" s="69"/>
      <c r="Q136" s="69"/>
      <c r="R136" s="69"/>
      <c r="S136" s="69"/>
      <c r="T136" s="69"/>
      <c r="U136" s="69"/>
      <c r="V136" s="69"/>
      <c r="W136" s="69"/>
      <c r="X136" s="69"/>
      <c r="Y136" s="69"/>
      <c r="Z136" s="69"/>
      <c r="AA136" s="69"/>
      <c r="AB136" s="69"/>
      <c r="AC136" s="69"/>
      <c r="AD136" s="69"/>
      <c r="AE136" s="69"/>
      <c r="AF136" s="69"/>
      <c r="AG136" s="69"/>
      <c r="AH136" s="69"/>
      <c r="AI136" s="69"/>
      <c r="AJ136" s="69"/>
      <c r="AK136" s="69"/>
      <c r="AL136" s="69"/>
      <c r="AM136" s="69"/>
      <c r="AN136" s="69"/>
      <c r="AO136" s="69"/>
      <c r="AP136" s="69"/>
      <c r="AQ136" s="69"/>
      <c r="AR136" s="69"/>
      <c r="AS136" s="69"/>
      <c r="AT136" s="69"/>
      <c r="AU136" s="69"/>
      <c r="AV136" s="69"/>
      <c r="AW136" s="69"/>
      <c r="AX136" s="69"/>
      <c r="AY136" s="69"/>
      <c r="AZ136" s="69"/>
      <c r="BA136" s="69"/>
      <c r="BB136" s="69"/>
      <c r="BC136" s="69"/>
      <c r="BD136" s="69"/>
      <c r="BE136" s="69"/>
      <c r="BF136" s="69"/>
      <c r="BG136" s="69"/>
      <c r="BH136" s="69"/>
    </row>
    <row r="137" spans="1:60">
      <c r="A137" s="69"/>
      <c r="B137" s="69"/>
      <c r="C137" s="69"/>
      <c r="D137" s="69"/>
      <c r="E137" s="69"/>
      <c r="F137" s="69"/>
      <c r="G137" s="69"/>
      <c r="H137" s="69"/>
      <c r="I137" s="69"/>
      <c r="J137" s="69"/>
      <c r="K137" s="69"/>
      <c r="L137" s="69"/>
      <c r="M137" s="69"/>
      <c r="N137" s="69"/>
      <c r="O137" s="69"/>
      <c r="P137" s="69"/>
      <c r="Q137" s="69"/>
      <c r="R137" s="69"/>
      <c r="S137" s="69"/>
      <c r="T137" s="69"/>
      <c r="U137" s="69"/>
      <c r="V137" s="69"/>
      <c r="W137" s="69"/>
      <c r="X137" s="69"/>
      <c r="Y137" s="69"/>
      <c r="Z137" s="69"/>
      <c r="AA137" s="69"/>
      <c r="AB137" s="69"/>
      <c r="AC137" s="69"/>
      <c r="AD137" s="69"/>
      <c r="AE137" s="69"/>
      <c r="AF137" s="69"/>
      <c r="AG137" s="69"/>
      <c r="AH137" s="69"/>
      <c r="AI137" s="69"/>
      <c r="AJ137" s="69"/>
      <c r="AK137" s="69"/>
      <c r="AL137" s="69"/>
      <c r="AM137" s="69"/>
      <c r="AN137" s="69"/>
      <c r="AO137" s="69"/>
      <c r="AP137" s="69"/>
      <c r="AQ137" s="69"/>
      <c r="AR137" s="69"/>
      <c r="AS137" s="69"/>
      <c r="AT137" s="69"/>
      <c r="AU137" s="69"/>
      <c r="AV137" s="69"/>
      <c r="AW137" s="69"/>
      <c r="AX137" s="69"/>
      <c r="AY137" s="69"/>
      <c r="AZ137" s="69"/>
      <c r="BA137" s="69"/>
      <c r="BB137" s="69"/>
      <c r="BC137" s="69"/>
      <c r="BD137" s="69"/>
      <c r="BE137" s="69"/>
      <c r="BF137" s="69"/>
      <c r="BG137" s="69"/>
      <c r="BH137" s="69"/>
    </row>
    <row r="138" spans="1:60">
      <c r="A138" s="69"/>
      <c r="B138" s="69"/>
      <c r="C138" s="69"/>
      <c r="D138" s="69"/>
      <c r="E138" s="69"/>
      <c r="F138" s="69"/>
      <c r="G138" s="69"/>
      <c r="H138" s="69"/>
      <c r="I138" s="69"/>
      <c r="J138" s="69"/>
      <c r="K138" s="69"/>
      <c r="L138" s="69"/>
      <c r="M138" s="69"/>
      <c r="N138" s="69"/>
      <c r="O138" s="69"/>
      <c r="P138" s="69"/>
      <c r="Q138" s="69"/>
      <c r="R138" s="69"/>
      <c r="S138" s="69"/>
      <c r="T138" s="69"/>
      <c r="U138" s="69"/>
      <c r="V138" s="69"/>
      <c r="W138" s="69"/>
      <c r="X138" s="69"/>
      <c r="Y138" s="69"/>
      <c r="Z138" s="69"/>
      <c r="AA138" s="69"/>
      <c r="AB138" s="69"/>
      <c r="AC138" s="69"/>
      <c r="AD138" s="69"/>
      <c r="AE138" s="69"/>
      <c r="AF138" s="69"/>
      <c r="AG138" s="69"/>
      <c r="AH138" s="69"/>
      <c r="AI138" s="69"/>
      <c r="AJ138" s="69"/>
      <c r="AK138" s="69"/>
      <c r="AL138" s="69"/>
      <c r="AM138" s="69"/>
      <c r="AN138" s="69"/>
      <c r="AO138" s="69"/>
      <c r="AP138" s="69"/>
      <c r="AQ138" s="69"/>
      <c r="AR138" s="69"/>
      <c r="AS138" s="69"/>
      <c r="AT138" s="69"/>
      <c r="AU138" s="69"/>
      <c r="AV138" s="69"/>
      <c r="AW138" s="69"/>
      <c r="AX138" s="69"/>
      <c r="AY138" s="69"/>
      <c r="AZ138" s="69"/>
      <c r="BA138" s="69"/>
      <c r="BB138" s="69"/>
      <c r="BC138" s="69"/>
      <c r="BD138" s="69"/>
      <c r="BE138" s="69"/>
      <c r="BF138" s="69"/>
      <c r="BG138" s="69"/>
      <c r="BH138" s="69"/>
    </row>
    <row r="139" spans="1:60">
      <c r="A139" s="69"/>
      <c r="B139" s="69"/>
      <c r="C139" s="69"/>
      <c r="D139" s="69"/>
      <c r="E139" s="69"/>
      <c r="F139" s="69"/>
      <c r="G139" s="69"/>
      <c r="H139" s="69"/>
      <c r="I139" s="69"/>
      <c r="J139" s="69"/>
      <c r="K139" s="69"/>
      <c r="L139" s="69"/>
      <c r="M139" s="69"/>
      <c r="N139" s="69"/>
      <c r="O139" s="69"/>
      <c r="P139" s="69"/>
      <c r="Q139" s="69"/>
      <c r="R139" s="69"/>
      <c r="S139" s="69"/>
      <c r="T139" s="69"/>
      <c r="U139" s="69"/>
      <c r="V139" s="69"/>
      <c r="W139" s="69"/>
      <c r="X139" s="69"/>
      <c r="Y139" s="69"/>
      <c r="Z139" s="69"/>
      <c r="AA139" s="69"/>
      <c r="AB139" s="69"/>
      <c r="AC139" s="69"/>
      <c r="AD139" s="69"/>
      <c r="AE139" s="69"/>
      <c r="AF139" s="69"/>
      <c r="AG139" s="69"/>
      <c r="AH139" s="69"/>
      <c r="AI139" s="69"/>
      <c r="AJ139" s="69"/>
      <c r="AK139" s="69"/>
      <c r="AL139" s="69"/>
      <c r="AM139" s="69"/>
      <c r="AN139" s="69"/>
      <c r="AO139" s="69"/>
      <c r="AP139" s="69"/>
      <c r="AQ139" s="69"/>
      <c r="AR139" s="69"/>
      <c r="AS139" s="69"/>
      <c r="AT139" s="69"/>
      <c r="AU139" s="69"/>
      <c r="AV139" s="69"/>
      <c r="AW139" s="69"/>
      <c r="AX139" s="69"/>
      <c r="AY139" s="69"/>
      <c r="AZ139" s="69"/>
      <c r="BA139" s="69"/>
      <c r="BB139" s="69"/>
      <c r="BC139" s="69"/>
      <c r="BD139" s="69"/>
      <c r="BE139" s="69"/>
      <c r="BF139" s="69"/>
      <c r="BG139" s="69"/>
      <c r="BH139" s="69"/>
    </row>
    <row r="140" spans="1:60">
      <c r="A140" s="69"/>
      <c r="B140" s="69"/>
      <c r="C140" s="69"/>
      <c r="D140" s="69"/>
      <c r="E140" s="69"/>
      <c r="F140" s="69"/>
      <c r="G140" s="69"/>
      <c r="H140" s="69"/>
      <c r="I140" s="69"/>
      <c r="J140" s="69"/>
      <c r="K140" s="69"/>
      <c r="L140" s="69"/>
      <c r="M140" s="69"/>
      <c r="N140" s="69"/>
      <c r="O140" s="69"/>
      <c r="P140" s="69"/>
      <c r="Q140" s="69"/>
      <c r="R140" s="69"/>
      <c r="S140" s="69"/>
      <c r="T140" s="69"/>
      <c r="U140" s="69"/>
      <c r="V140" s="69"/>
      <c r="W140" s="69"/>
      <c r="X140" s="69"/>
      <c r="Y140" s="69"/>
      <c r="Z140" s="69"/>
      <c r="AA140" s="69"/>
      <c r="AB140" s="69"/>
      <c r="AC140" s="69"/>
      <c r="AD140" s="69"/>
      <c r="AE140" s="69"/>
      <c r="AF140" s="69"/>
      <c r="AG140" s="69"/>
      <c r="AH140" s="69"/>
      <c r="AI140" s="69"/>
      <c r="AJ140" s="69"/>
      <c r="AK140" s="69"/>
      <c r="AL140" s="69"/>
      <c r="AM140" s="69"/>
      <c r="AN140" s="69"/>
      <c r="AO140" s="69"/>
      <c r="AP140" s="69"/>
      <c r="AQ140" s="69"/>
      <c r="AR140" s="69"/>
      <c r="AS140" s="69"/>
      <c r="AT140" s="69"/>
      <c r="AU140" s="69"/>
      <c r="AV140" s="69"/>
      <c r="AW140" s="69"/>
      <c r="AX140" s="69"/>
      <c r="AY140" s="69"/>
      <c r="AZ140" s="69"/>
      <c r="BA140" s="69"/>
      <c r="BB140" s="69"/>
      <c r="BC140" s="69"/>
      <c r="BD140" s="69"/>
      <c r="BE140" s="69"/>
      <c r="BF140" s="69"/>
      <c r="BG140" s="69"/>
      <c r="BH140" s="69"/>
    </row>
    <row r="141" spans="1:60">
      <c r="A141" s="69"/>
      <c r="B141" s="69"/>
      <c r="C141" s="69"/>
      <c r="D141" s="69"/>
      <c r="E141" s="69"/>
      <c r="F141" s="69"/>
      <c r="G141" s="69"/>
      <c r="H141" s="69"/>
      <c r="I141" s="69"/>
      <c r="J141" s="69"/>
      <c r="K141" s="69"/>
      <c r="L141" s="69"/>
      <c r="M141" s="69"/>
      <c r="N141" s="69"/>
      <c r="O141" s="69"/>
      <c r="P141" s="69"/>
      <c r="Q141" s="69"/>
      <c r="R141" s="69"/>
      <c r="S141" s="69"/>
      <c r="T141" s="69"/>
      <c r="U141" s="69"/>
      <c r="V141" s="69"/>
      <c r="W141" s="69"/>
      <c r="X141" s="69"/>
      <c r="Y141" s="69"/>
      <c r="Z141" s="69"/>
      <c r="AA141" s="69"/>
      <c r="AB141" s="69"/>
      <c r="AC141" s="69"/>
      <c r="AD141" s="69"/>
      <c r="AE141" s="69"/>
      <c r="AF141" s="69"/>
      <c r="AG141" s="69"/>
      <c r="AH141" s="69"/>
      <c r="AI141" s="69"/>
      <c r="AJ141" s="69"/>
      <c r="AK141" s="69"/>
      <c r="AL141" s="69"/>
      <c r="AM141" s="69"/>
      <c r="AN141" s="69"/>
      <c r="AO141" s="69"/>
      <c r="AP141" s="69"/>
      <c r="AQ141" s="69"/>
      <c r="AR141" s="69"/>
      <c r="AS141" s="69"/>
      <c r="AT141" s="69"/>
      <c r="AU141" s="69"/>
      <c r="AV141" s="69"/>
      <c r="AW141" s="69"/>
      <c r="AX141" s="69"/>
      <c r="AY141" s="69"/>
      <c r="AZ141" s="69"/>
      <c r="BA141" s="69"/>
      <c r="BB141" s="69"/>
      <c r="BC141" s="69"/>
      <c r="BD141" s="69"/>
      <c r="BE141" s="69"/>
      <c r="BF141" s="69"/>
      <c r="BG141" s="69"/>
      <c r="BH141" s="69"/>
    </row>
    <row r="142" spans="1:60">
      <c r="A142" s="69"/>
      <c r="B142" s="69"/>
      <c r="C142" s="69"/>
      <c r="D142" s="69"/>
      <c r="E142" s="69"/>
      <c r="F142" s="69"/>
      <c r="G142" s="69"/>
      <c r="H142" s="69"/>
      <c r="I142" s="69"/>
      <c r="J142" s="69"/>
      <c r="K142" s="69"/>
      <c r="L142" s="69"/>
      <c r="M142" s="69"/>
      <c r="N142" s="69"/>
      <c r="O142" s="69"/>
      <c r="P142" s="69"/>
      <c r="Q142" s="69"/>
      <c r="R142" s="69"/>
      <c r="S142" s="69"/>
      <c r="T142" s="69"/>
      <c r="U142" s="69"/>
      <c r="V142" s="69"/>
      <c r="W142" s="69"/>
      <c r="X142" s="69"/>
      <c r="Y142" s="69"/>
      <c r="Z142" s="69"/>
      <c r="AA142" s="69"/>
      <c r="AB142" s="69"/>
      <c r="AC142" s="69"/>
      <c r="AD142" s="69"/>
      <c r="AE142" s="69"/>
      <c r="AF142" s="69"/>
      <c r="AG142" s="69"/>
      <c r="AH142" s="69"/>
      <c r="AI142" s="69"/>
      <c r="AJ142" s="69"/>
      <c r="AK142" s="69"/>
      <c r="AL142" s="69"/>
      <c r="AM142" s="69"/>
      <c r="AN142" s="69"/>
      <c r="AO142" s="69"/>
      <c r="AP142" s="69"/>
      <c r="AQ142" s="69"/>
      <c r="AR142" s="69"/>
      <c r="AS142" s="69"/>
      <c r="AT142" s="69"/>
      <c r="AU142" s="69"/>
      <c r="AV142" s="69"/>
      <c r="AW142" s="69"/>
      <c r="AX142" s="69"/>
      <c r="AY142" s="69"/>
      <c r="AZ142" s="69"/>
      <c r="BA142" s="69"/>
      <c r="BB142" s="69"/>
      <c r="BC142" s="69"/>
      <c r="BD142" s="69"/>
      <c r="BE142" s="69"/>
      <c r="BF142" s="69"/>
      <c r="BG142" s="69"/>
      <c r="BH142" s="69"/>
    </row>
    <row r="143" spans="1:60">
      <c r="A143" s="69"/>
      <c r="B143" s="69"/>
      <c r="C143" s="69"/>
      <c r="D143" s="69"/>
      <c r="E143" s="69"/>
      <c r="F143" s="69"/>
      <c r="G143" s="69"/>
      <c r="H143" s="69"/>
      <c r="I143" s="69"/>
      <c r="J143" s="69"/>
      <c r="K143" s="69"/>
      <c r="L143" s="69"/>
      <c r="M143" s="69"/>
      <c r="N143" s="69"/>
      <c r="O143" s="69"/>
      <c r="P143" s="69"/>
      <c r="Q143" s="69"/>
      <c r="R143" s="69"/>
      <c r="S143" s="69"/>
      <c r="T143" s="69"/>
      <c r="U143" s="69"/>
      <c r="V143" s="69"/>
      <c r="W143" s="69"/>
      <c r="X143" s="69"/>
      <c r="Y143" s="69"/>
      <c r="Z143" s="69"/>
      <c r="AA143" s="69"/>
      <c r="AB143" s="69"/>
      <c r="AC143" s="69"/>
      <c r="AD143" s="69"/>
      <c r="AE143" s="69"/>
      <c r="AF143" s="69"/>
      <c r="AG143" s="69"/>
      <c r="AH143" s="69"/>
      <c r="AI143" s="69"/>
      <c r="AJ143" s="69"/>
      <c r="AK143" s="69"/>
      <c r="AL143" s="69"/>
      <c r="AM143" s="69"/>
      <c r="AN143" s="69"/>
      <c r="AO143" s="69"/>
      <c r="AP143" s="69"/>
      <c r="AQ143" s="69"/>
      <c r="AR143" s="69"/>
      <c r="AS143" s="69"/>
      <c r="AT143" s="69"/>
      <c r="AU143" s="69"/>
      <c r="AV143" s="69"/>
      <c r="AW143" s="69"/>
      <c r="AX143" s="69"/>
      <c r="AY143" s="69"/>
      <c r="AZ143" s="69"/>
      <c r="BA143" s="69"/>
      <c r="BB143" s="69"/>
      <c r="BC143" s="69"/>
      <c r="BD143" s="69"/>
      <c r="BE143" s="69"/>
      <c r="BF143" s="69"/>
      <c r="BG143" s="69"/>
      <c r="BH143" s="69"/>
    </row>
    <row r="144" spans="1:60">
      <c r="A144" s="69"/>
      <c r="B144" s="69"/>
      <c r="C144" s="69"/>
      <c r="D144" s="69"/>
      <c r="E144" s="69"/>
      <c r="F144" s="69"/>
      <c r="G144" s="69"/>
      <c r="H144" s="69"/>
      <c r="I144" s="69"/>
      <c r="J144" s="69"/>
      <c r="K144" s="69"/>
      <c r="L144" s="69"/>
      <c r="M144" s="69"/>
      <c r="N144" s="69"/>
      <c r="O144" s="69"/>
      <c r="P144" s="69"/>
      <c r="Q144" s="69"/>
      <c r="R144" s="69"/>
      <c r="S144" s="69"/>
      <c r="T144" s="69"/>
      <c r="U144" s="69"/>
      <c r="V144" s="69"/>
      <c r="W144" s="69"/>
      <c r="X144" s="69"/>
      <c r="Y144" s="69"/>
      <c r="Z144" s="69"/>
      <c r="AA144" s="69"/>
      <c r="AB144" s="69"/>
      <c r="AC144" s="69"/>
      <c r="AD144" s="69"/>
      <c r="AE144" s="69"/>
      <c r="AF144" s="69"/>
      <c r="AG144" s="69"/>
      <c r="AH144" s="69"/>
      <c r="AI144" s="69"/>
      <c r="AJ144" s="69"/>
      <c r="AK144" s="69"/>
      <c r="AL144" s="69"/>
      <c r="AM144" s="69"/>
      <c r="AN144" s="69"/>
      <c r="AO144" s="69"/>
      <c r="AP144" s="69"/>
      <c r="AQ144" s="69"/>
      <c r="AR144" s="69"/>
      <c r="AS144" s="69"/>
      <c r="AT144" s="69"/>
      <c r="AU144" s="69"/>
      <c r="AV144" s="69"/>
      <c r="AW144" s="69"/>
      <c r="AX144" s="69"/>
      <c r="AY144" s="69"/>
      <c r="AZ144" s="69"/>
      <c r="BA144" s="69"/>
      <c r="BB144" s="69"/>
      <c r="BC144" s="69"/>
      <c r="BD144" s="69"/>
      <c r="BE144" s="69"/>
      <c r="BF144" s="69"/>
      <c r="BG144" s="69"/>
      <c r="BH144" s="69"/>
    </row>
    <row r="145" spans="1:60">
      <c r="A145" s="69"/>
      <c r="B145" s="69"/>
      <c r="C145" s="69"/>
      <c r="D145" s="69"/>
      <c r="E145" s="69"/>
      <c r="F145" s="69"/>
      <c r="G145" s="69"/>
      <c r="H145" s="69"/>
      <c r="I145" s="69"/>
      <c r="J145" s="69"/>
      <c r="K145" s="69"/>
      <c r="L145" s="69"/>
      <c r="M145" s="69"/>
      <c r="N145" s="69"/>
      <c r="O145" s="69"/>
      <c r="P145" s="69"/>
      <c r="Q145" s="69"/>
      <c r="R145" s="69"/>
      <c r="S145" s="69"/>
      <c r="T145" s="69"/>
      <c r="U145" s="69"/>
      <c r="V145" s="69"/>
      <c r="W145" s="69"/>
      <c r="X145" s="69"/>
      <c r="Y145" s="69"/>
      <c r="Z145" s="69"/>
      <c r="AA145" s="69"/>
      <c r="AB145" s="69"/>
      <c r="AC145" s="69"/>
      <c r="AD145" s="69"/>
      <c r="AE145" s="69"/>
      <c r="AF145" s="69"/>
      <c r="AG145" s="69"/>
      <c r="AH145" s="69"/>
      <c r="AI145" s="69"/>
      <c r="AJ145" s="69"/>
      <c r="AK145" s="69"/>
      <c r="AL145" s="69"/>
      <c r="AM145" s="69"/>
      <c r="AN145" s="69"/>
      <c r="AO145" s="69"/>
      <c r="AP145" s="69"/>
      <c r="AQ145" s="69"/>
      <c r="AR145" s="69"/>
      <c r="AS145" s="69"/>
      <c r="AT145" s="69"/>
      <c r="AU145" s="69"/>
      <c r="AV145" s="69"/>
      <c r="AW145" s="69"/>
      <c r="AX145" s="69"/>
      <c r="AY145" s="69"/>
      <c r="AZ145" s="69"/>
      <c r="BA145" s="69"/>
      <c r="BB145" s="69"/>
      <c r="BC145" s="69"/>
      <c r="BD145" s="69"/>
      <c r="BE145" s="69"/>
      <c r="BF145" s="69"/>
      <c r="BG145" s="69"/>
      <c r="BH145" s="69"/>
    </row>
    <row r="146" spans="1:60">
      <c r="A146" s="69"/>
      <c r="B146" s="69"/>
      <c r="C146" s="69"/>
      <c r="D146" s="69"/>
      <c r="E146" s="69"/>
      <c r="F146" s="69"/>
      <c r="G146" s="69"/>
      <c r="H146" s="69"/>
      <c r="I146" s="69"/>
      <c r="J146" s="69"/>
      <c r="K146" s="69"/>
      <c r="L146" s="69"/>
      <c r="M146" s="69"/>
      <c r="N146" s="69"/>
      <c r="O146" s="69"/>
      <c r="P146" s="69"/>
      <c r="Q146" s="69"/>
      <c r="R146" s="69"/>
      <c r="S146" s="69"/>
      <c r="T146" s="69"/>
      <c r="U146" s="69"/>
      <c r="V146" s="69"/>
      <c r="W146" s="69"/>
      <c r="X146" s="69"/>
      <c r="Y146" s="69"/>
      <c r="Z146" s="69"/>
      <c r="AA146" s="69"/>
      <c r="AB146" s="69"/>
      <c r="AC146" s="69"/>
      <c r="AD146" s="69"/>
      <c r="AE146" s="69"/>
      <c r="AF146" s="69"/>
      <c r="AG146" s="69"/>
      <c r="AH146" s="69"/>
      <c r="AI146" s="69"/>
      <c r="AJ146" s="69"/>
      <c r="AK146" s="69"/>
      <c r="AL146" s="69"/>
      <c r="AM146" s="69"/>
      <c r="AN146" s="69"/>
      <c r="AO146" s="69"/>
      <c r="AP146" s="69"/>
      <c r="AQ146" s="69"/>
      <c r="AR146" s="69"/>
      <c r="AS146" s="69"/>
      <c r="AT146" s="69"/>
      <c r="AU146" s="69"/>
      <c r="AV146" s="69"/>
      <c r="AW146" s="69"/>
      <c r="AX146" s="69"/>
      <c r="AY146" s="69"/>
      <c r="AZ146" s="69"/>
      <c r="BA146" s="69"/>
      <c r="BB146" s="69"/>
      <c r="BC146" s="69"/>
      <c r="BD146" s="69"/>
      <c r="BE146" s="69"/>
      <c r="BF146" s="69"/>
      <c r="BG146" s="69"/>
      <c r="BH146" s="69"/>
    </row>
    <row r="147" spans="1:60">
      <c r="A147" s="69"/>
      <c r="B147" s="69"/>
      <c r="C147" s="69"/>
      <c r="D147" s="69"/>
      <c r="E147" s="69"/>
      <c r="F147" s="69"/>
      <c r="G147" s="69"/>
      <c r="H147" s="69"/>
      <c r="I147" s="69"/>
      <c r="J147" s="69"/>
      <c r="K147" s="69"/>
      <c r="L147" s="69"/>
      <c r="M147" s="69"/>
      <c r="N147" s="69"/>
      <c r="O147" s="69"/>
      <c r="P147" s="69"/>
      <c r="Q147" s="69"/>
      <c r="R147" s="69"/>
      <c r="S147" s="69"/>
      <c r="T147" s="69"/>
      <c r="U147" s="69"/>
      <c r="V147" s="69"/>
      <c r="W147" s="69"/>
      <c r="X147" s="69"/>
      <c r="Y147" s="69"/>
      <c r="Z147" s="69"/>
      <c r="AA147" s="69"/>
      <c r="AB147" s="69"/>
      <c r="AC147" s="69"/>
      <c r="AD147" s="69"/>
      <c r="AE147" s="69"/>
      <c r="AF147" s="69"/>
      <c r="AG147" s="69"/>
      <c r="AH147" s="69"/>
      <c r="AI147" s="69"/>
      <c r="AJ147" s="69"/>
      <c r="AK147" s="69"/>
      <c r="AL147" s="69"/>
      <c r="AM147" s="69"/>
      <c r="AN147" s="69"/>
      <c r="AO147" s="69"/>
      <c r="AP147" s="69"/>
      <c r="AQ147" s="69"/>
      <c r="AR147" s="69"/>
      <c r="AS147" s="69"/>
      <c r="AT147" s="69"/>
      <c r="AU147" s="69"/>
      <c r="AV147" s="69"/>
      <c r="AW147" s="69"/>
      <c r="AX147" s="69"/>
      <c r="AY147" s="69"/>
      <c r="AZ147" s="69"/>
      <c r="BA147" s="69"/>
      <c r="BB147" s="69"/>
      <c r="BC147" s="69"/>
      <c r="BD147" s="69"/>
      <c r="BE147" s="69"/>
      <c r="BF147" s="69"/>
      <c r="BG147" s="69"/>
      <c r="BH147" s="69"/>
    </row>
    <row r="148" spans="1:60">
      <c r="A148" s="69"/>
      <c r="B148" s="69"/>
      <c r="C148" s="69"/>
      <c r="D148" s="69"/>
      <c r="E148" s="69"/>
      <c r="F148" s="69"/>
      <c r="G148" s="69"/>
      <c r="H148" s="69"/>
      <c r="I148" s="69"/>
      <c r="J148" s="69"/>
      <c r="K148" s="69"/>
      <c r="L148" s="69"/>
      <c r="M148" s="69"/>
      <c r="N148" s="69"/>
      <c r="O148" s="69"/>
      <c r="P148" s="69"/>
      <c r="Q148" s="69"/>
      <c r="R148" s="69"/>
      <c r="S148" s="69"/>
      <c r="T148" s="69"/>
      <c r="U148" s="69"/>
      <c r="V148" s="69"/>
      <c r="W148" s="69"/>
      <c r="X148" s="69"/>
      <c r="Y148" s="69"/>
      <c r="Z148" s="69"/>
      <c r="AA148" s="69"/>
      <c r="AB148" s="69"/>
      <c r="AC148" s="69"/>
      <c r="AD148" s="69"/>
      <c r="AE148" s="69"/>
      <c r="AF148" s="69"/>
      <c r="AG148" s="69"/>
      <c r="AH148" s="69"/>
      <c r="AI148" s="69"/>
      <c r="AJ148" s="69"/>
      <c r="AK148" s="69"/>
      <c r="AL148" s="69"/>
      <c r="AM148" s="69"/>
      <c r="AN148" s="69"/>
      <c r="AO148" s="69"/>
      <c r="AP148" s="69"/>
      <c r="AQ148" s="69"/>
      <c r="AR148" s="69"/>
      <c r="AS148" s="69"/>
      <c r="AT148" s="69"/>
      <c r="AU148" s="69"/>
      <c r="AV148" s="69"/>
      <c r="AW148" s="69"/>
      <c r="AX148" s="69"/>
      <c r="AY148" s="69"/>
      <c r="AZ148" s="69"/>
      <c r="BA148" s="69"/>
      <c r="BB148" s="69"/>
      <c r="BC148" s="69"/>
      <c r="BD148" s="69"/>
      <c r="BE148" s="69"/>
      <c r="BF148" s="69"/>
      <c r="BG148" s="69"/>
      <c r="BH148" s="69"/>
    </row>
    <row r="149" spans="1:60">
      <c r="A149" s="69"/>
      <c r="B149" s="69"/>
      <c r="C149" s="69"/>
      <c r="D149" s="69"/>
      <c r="E149" s="69"/>
      <c r="F149" s="69"/>
      <c r="G149" s="69"/>
      <c r="H149" s="69"/>
      <c r="I149" s="69"/>
      <c r="J149" s="69"/>
      <c r="K149" s="69"/>
      <c r="L149" s="69"/>
      <c r="M149" s="69"/>
      <c r="N149" s="69"/>
      <c r="O149" s="69"/>
      <c r="P149" s="69"/>
      <c r="Q149" s="69"/>
      <c r="R149" s="69"/>
      <c r="S149" s="69"/>
      <c r="T149" s="69"/>
      <c r="U149" s="69"/>
      <c r="V149" s="69"/>
      <c r="W149" s="69"/>
      <c r="X149" s="69"/>
      <c r="Y149" s="69"/>
      <c r="Z149" s="69"/>
      <c r="AA149" s="69"/>
      <c r="AB149" s="69"/>
      <c r="AC149" s="69"/>
      <c r="AD149" s="69"/>
      <c r="AE149" s="69"/>
      <c r="AF149" s="69"/>
      <c r="AG149" s="69"/>
      <c r="AH149" s="69"/>
      <c r="AI149" s="69"/>
      <c r="AJ149" s="69"/>
      <c r="AK149" s="69"/>
      <c r="AL149" s="69"/>
      <c r="AM149" s="69"/>
      <c r="AN149" s="69"/>
      <c r="AO149" s="69"/>
      <c r="AP149" s="69"/>
      <c r="AQ149" s="69"/>
      <c r="AR149" s="69"/>
      <c r="AS149" s="69"/>
      <c r="AT149" s="69"/>
      <c r="AU149" s="69"/>
      <c r="AV149" s="69"/>
      <c r="AW149" s="69"/>
      <c r="AX149" s="69"/>
      <c r="AY149" s="69"/>
      <c r="AZ149" s="69"/>
      <c r="BA149" s="69"/>
      <c r="BB149" s="69"/>
      <c r="BC149" s="69"/>
      <c r="BD149" s="69"/>
      <c r="BE149" s="69"/>
      <c r="BF149" s="69"/>
      <c r="BG149" s="69"/>
      <c r="BH149" s="69"/>
    </row>
    <row r="150" spans="1:60">
      <c r="A150" s="69"/>
      <c r="B150" s="69"/>
      <c r="C150" s="69"/>
      <c r="D150" s="69"/>
      <c r="E150" s="69"/>
      <c r="F150" s="69"/>
      <c r="G150" s="69"/>
      <c r="H150" s="69"/>
      <c r="I150" s="69"/>
      <c r="J150" s="69"/>
      <c r="K150" s="69"/>
      <c r="L150" s="69"/>
      <c r="M150" s="69"/>
      <c r="N150" s="69"/>
      <c r="O150" s="69"/>
      <c r="P150" s="69"/>
      <c r="Q150" s="69"/>
      <c r="R150" s="69"/>
      <c r="S150" s="69"/>
      <c r="T150" s="69"/>
      <c r="U150" s="69"/>
      <c r="V150" s="69"/>
      <c r="W150" s="69"/>
      <c r="X150" s="69"/>
      <c r="Y150" s="69"/>
      <c r="Z150" s="69"/>
      <c r="AA150" s="69"/>
      <c r="AB150" s="69"/>
      <c r="AC150" s="69"/>
      <c r="AD150" s="69"/>
      <c r="AE150" s="69"/>
      <c r="AF150" s="69"/>
      <c r="AG150" s="69"/>
      <c r="AH150" s="69"/>
      <c r="AI150" s="69"/>
      <c r="AJ150" s="69"/>
      <c r="AK150" s="69"/>
      <c r="AL150" s="69"/>
      <c r="AM150" s="69"/>
      <c r="AN150" s="69"/>
      <c r="AO150" s="69"/>
      <c r="AP150" s="69"/>
      <c r="AQ150" s="69"/>
      <c r="AR150" s="69"/>
      <c r="AS150" s="69"/>
      <c r="AT150" s="69"/>
      <c r="AU150" s="69"/>
      <c r="AV150" s="69"/>
      <c r="AW150" s="69"/>
      <c r="AX150" s="69"/>
      <c r="AY150" s="69"/>
      <c r="AZ150" s="69"/>
      <c r="BA150" s="69"/>
      <c r="BB150" s="69"/>
      <c r="BC150" s="69"/>
      <c r="BD150" s="69"/>
      <c r="BE150" s="69"/>
      <c r="BF150" s="69"/>
      <c r="BG150" s="69"/>
      <c r="BH150" s="69"/>
    </row>
    <row r="151" spans="1:60">
      <c r="A151" s="69"/>
      <c r="B151" s="69"/>
      <c r="C151" s="69"/>
      <c r="D151" s="69"/>
      <c r="E151" s="69"/>
      <c r="F151" s="69"/>
      <c r="G151" s="69"/>
      <c r="H151" s="69"/>
      <c r="I151" s="69"/>
      <c r="J151" s="69"/>
      <c r="K151" s="69"/>
      <c r="L151" s="69"/>
      <c r="M151" s="69"/>
      <c r="N151" s="69"/>
      <c r="O151" s="69"/>
      <c r="P151" s="69"/>
      <c r="Q151" s="69"/>
      <c r="R151" s="69"/>
      <c r="S151" s="69"/>
      <c r="T151" s="69"/>
      <c r="U151" s="69"/>
      <c r="V151" s="69"/>
      <c r="W151" s="69"/>
      <c r="X151" s="69"/>
      <c r="Y151" s="69"/>
      <c r="Z151" s="69"/>
      <c r="AA151" s="69"/>
      <c r="AB151" s="69"/>
      <c r="AC151" s="69"/>
      <c r="AD151" s="69"/>
      <c r="AE151" s="69"/>
      <c r="AF151" s="69"/>
      <c r="AG151" s="69"/>
      <c r="AH151" s="69"/>
      <c r="AI151" s="69"/>
      <c r="AJ151" s="69"/>
      <c r="AK151" s="69"/>
      <c r="AL151" s="69"/>
      <c r="AM151" s="69"/>
      <c r="AN151" s="69"/>
      <c r="AO151" s="69"/>
      <c r="AP151" s="69"/>
      <c r="AQ151" s="69"/>
      <c r="AR151" s="69"/>
      <c r="AS151" s="69"/>
      <c r="AT151" s="69"/>
      <c r="AU151" s="69"/>
      <c r="AV151" s="69"/>
      <c r="AW151" s="69"/>
      <c r="AX151" s="69"/>
      <c r="AY151" s="69"/>
      <c r="AZ151" s="69"/>
      <c r="BA151" s="69"/>
      <c r="BB151" s="69"/>
      <c r="BC151" s="69"/>
      <c r="BD151" s="69"/>
      <c r="BE151" s="69"/>
      <c r="BF151" s="69"/>
      <c r="BG151" s="69"/>
      <c r="BH151" s="69"/>
    </row>
    <row r="152" spans="1:60">
      <c r="A152" s="69"/>
      <c r="B152" s="69"/>
      <c r="C152" s="69"/>
      <c r="D152" s="69"/>
      <c r="E152" s="69"/>
      <c r="F152" s="69"/>
      <c r="G152" s="69"/>
      <c r="H152" s="69"/>
      <c r="I152" s="69"/>
      <c r="J152" s="69"/>
      <c r="K152" s="69"/>
      <c r="L152" s="69"/>
      <c r="M152" s="69"/>
      <c r="N152" s="69"/>
      <c r="O152" s="69"/>
      <c r="P152" s="69"/>
      <c r="Q152" s="69"/>
      <c r="R152" s="69"/>
      <c r="S152" s="69"/>
      <c r="T152" s="69"/>
      <c r="U152" s="69"/>
      <c r="V152" s="69"/>
      <c r="W152" s="69"/>
      <c r="X152" s="69"/>
      <c r="Y152" s="69"/>
      <c r="Z152" s="69"/>
      <c r="AA152" s="69"/>
      <c r="AB152" s="69"/>
      <c r="AC152" s="69"/>
      <c r="AD152" s="69"/>
      <c r="AE152" s="69"/>
      <c r="AF152" s="69"/>
      <c r="AG152" s="69"/>
      <c r="AH152" s="69"/>
      <c r="AI152" s="69"/>
      <c r="AJ152" s="69"/>
      <c r="AK152" s="69"/>
      <c r="AL152" s="69"/>
      <c r="AM152" s="69"/>
      <c r="AN152" s="69"/>
      <c r="AO152" s="69"/>
      <c r="AP152" s="69"/>
      <c r="AQ152" s="69"/>
      <c r="AR152" s="69"/>
      <c r="AS152" s="69"/>
      <c r="AT152" s="69"/>
      <c r="AU152" s="69"/>
      <c r="AV152" s="69"/>
      <c r="AW152" s="69"/>
      <c r="AX152" s="69"/>
      <c r="AY152" s="69"/>
      <c r="AZ152" s="69"/>
      <c r="BA152" s="69"/>
      <c r="BB152" s="69"/>
      <c r="BC152" s="69"/>
      <c r="BD152" s="69"/>
      <c r="BE152" s="69"/>
      <c r="BF152" s="69"/>
      <c r="BG152" s="69"/>
      <c r="BH152" s="69"/>
    </row>
    <row r="153" spans="1:60">
      <c r="A153" s="69"/>
      <c r="B153" s="69"/>
      <c r="C153" s="69"/>
      <c r="D153" s="69"/>
      <c r="E153" s="69"/>
      <c r="F153" s="69"/>
      <c r="G153" s="69"/>
      <c r="H153" s="69"/>
      <c r="I153" s="69"/>
      <c r="J153" s="69"/>
      <c r="K153" s="69"/>
      <c r="L153" s="69"/>
      <c r="M153" s="69"/>
      <c r="N153" s="69"/>
      <c r="O153" s="69"/>
      <c r="P153" s="69"/>
      <c r="Q153" s="69"/>
      <c r="R153" s="69"/>
      <c r="S153" s="69"/>
      <c r="T153" s="69"/>
      <c r="U153" s="69"/>
      <c r="V153" s="69"/>
      <c r="W153" s="69"/>
      <c r="X153" s="69"/>
      <c r="Y153" s="69"/>
      <c r="Z153" s="69"/>
      <c r="AA153" s="69"/>
      <c r="AB153" s="69"/>
      <c r="AC153" s="69"/>
      <c r="AD153" s="69"/>
      <c r="AE153" s="69"/>
      <c r="AF153" s="69"/>
      <c r="AG153" s="69"/>
      <c r="AH153" s="69"/>
      <c r="AI153" s="69"/>
      <c r="AJ153" s="69"/>
      <c r="AK153" s="69"/>
      <c r="AL153" s="69"/>
      <c r="AM153" s="69"/>
      <c r="AN153" s="69"/>
      <c r="AO153" s="69"/>
      <c r="AP153" s="69"/>
      <c r="AQ153" s="69"/>
      <c r="AR153" s="69"/>
      <c r="AS153" s="69"/>
      <c r="AT153" s="69"/>
      <c r="AU153" s="69"/>
      <c r="AV153" s="69"/>
      <c r="AW153" s="69"/>
      <c r="AX153" s="69"/>
      <c r="AY153" s="69"/>
      <c r="AZ153" s="69"/>
      <c r="BA153" s="69"/>
      <c r="BB153" s="69"/>
      <c r="BC153" s="69"/>
      <c r="BD153" s="69"/>
      <c r="BE153" s="69"/>
      <c r="BF153" s="69"/>
      <c r="BG153" s="69"/>
      <c r="BH153" s="69"/>
    </row>
    <row r="154" spans="1:60">
      <c r="A154" s="69"/>
      <c r="B154" s="69"/>
      <c r="C154" s="69"/>
      <c r="D154" s="69"/>
      <c r="E154" s="69"/>
      <c r="F154" s="69"/>
      <c r="G154" s="69"/>
      <c r="H154" s="69"/>
      <c r="I154" s="69"/>
      <c r="J154" s="69"/>
      <c r="K154" s="69"/>
      <c r="L154" s="69"/>
      <c r="M154" s="69"/>
      <c r="N154" s="69"/>
      <c r="O154" s="69"/>
      <c r="P154" s="69"/>
      <c r="Q154" s="69"/>
      <c r="R154" s="69"/>
      <c r="S154" s="69"/>
      <c r="T154" s="69"/>
      <c r="U154" s="69"/>
      <c r="V154" s="69"/>
      <c r="W154" s="69"/>
      <c r="X154" s="69"/>
      <c r="Y154" s="69"/>
      <c r="Z154" s="69"/>
      <c r="AA154" s="69"/>
      <c r="AB154" s="69"/>
      <c r="AC154" s="69"/>
      <c r="AD154" s="69"/>
      <c r="AE154" s="69"/>
      <c r="AF154" s="69"/>
      <c r="AG154" s="69"/>
      <c r="AH154" s="69"/>
      <c r="AI154" s="69"/>
      <c r="AJ154" s="69"/>
      <c r="AK154" s="69"/>
      <c r="AL154" s="69"/>
      <c r="AM154" s="69"/>
      <c r="AN154" s="69"/>
      <c r="AO154" s="69"/>
      <c r="AP154" s="69"/>
      <c r="AQ154" s="69"/>
      <c r="AR154" s="69"/>
      <c r="AS154" s="69"/>
      <c r="AT154" s="69"/>
      <c r="AU154" s="69"/>
      <c r="AV154" s="69"/>
      <c r="AW154" s="69"/>
      <c r="AX154" s="69"/>
      <c r="AY154" s="69"/>
      <c r="AZ154" s="69"/>
      <c r="BA154" s="69"/>
      <c r="BB154" s="69"/>
      <c r="BC154" s="69"/>
      <c r="BD154" s="69"/>
      <c r="BE154" s="69"/>
      <c r="BF154" s="69"/>
      <c r="BG154" s="69"/>
      <c r="BH154" s="69"/>
    </row>
    <row r="155" spans="1:60">
      <c r="A155" s="69"/>
      <c r="B155" s="69"/>
      <c r="C155" s="69"/>
      <c r="D155" s="69"/>
      <c r="E155" s="69"/>
      <c r="F155" s="69"/>
      <c r="G155" s="69"/>
      <c r="H155" s="69"/>
      <c r="I155" s="69"/>
      <c r="J155" s="69"/>
      <c r="K155" s="69"/>
      <c r="L155" s="69"/>
      <c r="M155" s="69"/>
      <c r="N155" s="69"/>
      <c r="O155" s="69"/>
      <c r="P155" s="69"/>
      <c r="Q155" s="69"/>
      <c r="R155" s="69"/>
      <c r="S155" s="69"/>
      <c r="T155" s="69"/>
      <c r="U155" s="69"/>
      <c r="V155" s="69"/>
      <c r="W155" s="69"/>
      <c r="X155" s="69"/>
      <c r="Y155" s="69"/>
      <c r="Z155" s="69"/>
      <c r="AA155" s="69"/>
      <c r="AB155" s="69"/>
      <c r="AC155" s="69"/>
      <c r="AD155" s="69"/>
      <c r="AE155" s="69"/>
      <c r="AF155" s="69"/>
      <c r="AG155" s="69"/>
      <c r="AH155" s="69"/>
      <c r="AI155" s="69"/>
      <c r="AJ155" s="69"/>
      <c r="AK155" s="69"/>
      <c r="AL155" s="69"/>
      <c r="AM155" s="69"/>
      <c r="AN155" s="69"/>
      <c r="AO155" s="69"/>
      <c r="AP155" s="69"/>
      <c r="AQ155" s="69"/>
      <c r="AR155" s="69"/>
      <c r="AS155" s="69"/>
      <c r="AT155" s="69"/>
      <c r="AU155" s="69"/>
      <c r="AV155" s="69"/>
      <c r="AW155" s="69"/>
      <c r="AX155" s="69"/>
      <c r="AY155" s="69"/>
      <c r="AZ155" s="69"/>
      <c r="BA155" s="69"/>
      <c r="BB155" s="69"/>
      <c r="BC155" s="69"/>
      <c r="BD155" s="69"/>
      <c r="BE155" s="69"/>
      <c r="BF155" s="69"/>
      <c r="BG155" s="69"/>
      <c r="BH155" s="69"/>
    </row>
    <row r="156" spans="1:60">
      <c r="A156" s="69"/>
      <c r="B156" s="69"/>
      <c r="C156" s="69"/>
      <c r="D156" s="69"/>
      <c r="E156" s="69"/>
      <c r="F156" s="69"/>
      <c r="G156" s="69"/>
      <c r="H156" s="69"/>
      <c r="I156" s="69"/>
      <c r="J156" s="69"/>
      <c r="K156" s="69"/>
      <c r="L156" s="69"/>
      <c r="M156" s="69"/>
      <c r="N156" s="69"/>
      <c r="O156" s="69"/>
      <c r="P156" s="69"/>
      <c r="Q156" s="69"/>
      <c r="R156" s="69"/>
      <c r="S156" s="69"/>
      <c r="T156" s="69"/>
      <c r="U156" s="69"/>
      <c r="V156" s="69"/>
      <c r="W156" s="69"/>
      <c r="X156" s="69"/>
      <c r="Y156" s="69"/>
      <c r="Z156" s="69"/>
      <c r="AA156" s="69"/>
      <c r="AB156" s="69"/>
      <c r="AC156" s="69"/>
      <c r="AD156" s="69"/>
      <c r="AE156" s="69"/>
      <c r="AF156" s="69"/>
      <c r="AG156" s="69"/>
      <c r="AH156" s="69"/>
      <c r="AI156" s="69"/>
      <c r="AJ156" s="69"/>
      <c r="AK156" s="69"/>
      <c r="AL156" s="69"/>
      <c r="AM156" s="69"/>
      <c r="AN156" s="69"/>
      <c r="AO156" s="69"/>
      <c r="AP156" s="69"/>
      <c r="AQ156" s="69"/>
      <c r="AR156" s="69"/>
      <c r="AS156" s="69"/>
      <c r="AT156" s="69"/>
      <c r="AU156" s="69"/>
      <c r="AV156" s="69"/>
      <c r="AW156" s="69"/>
      <c r="AX156" s="69"/>
      <c r="AY156" s="69"/>
      <c r="AZ156" s="69"/>
      <c r="BA156" s="69"/>
      <c r="BB156" s="69"/>
      <c r="BC156" s="69"/>
      <c r="BD156" s="69"/>
      <c r="BE156" s="69"/>
      <c r="BF156" s="69"/>
      <c r="BG156" s="69"/>
      <c r="BH156" s="69"/>
    </row>
    <row r="157" spans="1:60">
      <c r="A157" s="69"/>
      <c r="B157" s="69"/>
      <c r="C157" s="69"/>
      <c r="D157" s="69"/>
      <c r="E157" s="69"/>
      <c r="F157" s="69"/>
      <c r="G157" s="69"/>
      <c r="H157" s="69"/>
      <c r="I157" s="69"/>
      <c r="J157" s="69"/>
      <c r="K157" s="69"/>
      <c r="L157" s="69"/>
      <c r="M157" s="69"/>
      <c r="N157" s="69"/>
      <c r="O157" s="69"/>
      <c r="P157" s="69"/>
      <c r="Q157" s="69"/>
      <c r="R157" s="69"/>
      <c r="S157" s="69"/>
      <c r="T157" s="69"/>
      <c r="U157" s="69"/>
      <c r="V157" s="69"/>
      <c r="W157" s="69"/>
      <c r="X157" s="69"/>
      <c r="Y157" s="69"/>
      <c r="Z157" s="69"/>
      <c r="AA157" s="69"/>
      <c r="AB157" s="69"/>
      <c r="AC157" s="69"/>
      <c r="AD157" s="69"/>
      <c r="AE157" s="69"/>
      <c r="AF157" s="69"/>
      <c r="AG157" s="69"/>
      <c r="AH157" s="69"/>
      <c r="AI157" s="69"/>
      <c r="AJ157" s="69"/>
      <c r="AK157" s="69"/>
      <c r="AL157" s="69"/>
      <c r="AM157" s="69"/>
      <c r="AN157" s="69"/>
      <c r="AO157" s="69"/>
      <c r="AP157" s="69"/>
      <c r="AQ157" s="69"/>
      <c r="AR157" s="69"/>
      <c r="AS157" s="69"/>
      <c r="AT157" s="69"/>
      <c r="AU157" s="69"/>
      <c r="AV157" s="69"/>
      <c r="AW157" s="69"/>
      <c r="AX157" s="69"/>
      <c r="AY157" s="69"/>
      <c r="AZ157" s="69"/>
      <c r="BA157" s="69"/>
      <c r="BB157" s="69"/>
      <c r="BC157" s="69"/>
      <c r="BD157" s="69"/>
      <c r="BE157" s="69"/>
      <c r="BF157" s="69"/>
      <c r="BG157" s="69"/>
      <c r="BH157" s="69"/>
    </row>
    <row r="158" spans="1:60">
      <c r="A158" s="69"/>
      <c r="B158" s="69"/>
      <c r="C158" s="69"/>
      <c r="D158" s="69"/>
      <c r="E158" s="69"/>
      <c r="F158" s="69"/>
      <c r="G158" s="69"/>
      <c r="H158" s="69"/>
      <c r="I158" s="69"/>
      <c r="J158" s="69"/>
      <c r="K158" s="69"/>
      <c r="L158" s="69"/>
      <c r="M158" s="69"/>
      <c r="N158" s="69"/>
      <c r="O158" s="69"/>
      <c r="P158" s="69"/>
      <c r="Q158" s="69"/>
      <c r="R158" s="69"/>
      <c r="S158" s="69"/>
      <c r="T158" s="69"/>
      <c r="U158" s="69"/>
      <c r="V158" s="69"/>
      <c r="W158" s="69"/>
      <c r="X158" s="69"/>
      <c r="Y158" s="69"/>
      <c r="Z158" s="69"/>
      <c r="AA158" s="69"/>
      <c r="AB158" s="69"/>
      <c r="AC158" s="69"/>
      <c r="AD158" s="69"/>
      <c r="AE158" s="69"/>
      <c r="AF158" s="69"/>
      <c r="AG158" s="69"/>
      <c r="AH158" s="69"/>
      <c r="AI158" s="69"/>
      <c r="AJ158" s="69"/>
      <c r="AK158" s="69"/>
      <c r="AL158" s="69"/>
      <c r="AM158" s="69"/>
      <c r="AN158" s="69"/>
      <c r="AO158" s="69"/>
      <c r="AP158" s="69"/>
      <c r="AQ158" s="69"/>
      <c r="AR158" s="69"/>
      <c r="AS158" s="69"/>
      <c r="AT158" s="69"/>
      <c r="AU158" s="69"/>
      <c r="AV158" s="69"/>
      <c r="AW158" s="69"/>
      <c r="AX158" s="69"/>
      <c r="AY158" s="69"/>
      <c r="AZ158" s="69"/>
      <c r="BA158" s="69"/>
      <c r="BB158" s="69"/>
      <c r="BC158" s="69"/>
      <c r="BD158" s="69"/>
      <c r="BE158" s="69"/>
      <c r="BF158" s="69"/>
      <c r="BG158" s="69"/>
      <c r="BH158" s="69"/>
    </row>
    <row r="159" spans="1:60">
      <c r="A159" s="69"/>
      <c r="B159" s="69"/>
      <c r="C159" s="69"/>
      <c r="D159" s="69"/>
      <c r="E159" s="69"/>
      <c r="F159" s="69"/>
      <c r="G159" s="69"/>
      <c r="H159" s="69"/>
      <c r="I159" s="69"/>
      <c r="J159" s="69"/>
      <c r="K159" s="69"/>
      <c r="L159" s="69"/>
      <c r="M159" s="69"/>
      <c r="N159" s="69"/>
      <c r="O159" s="69"/>
      <c r="P159" s="69"/>
      <c r="Q159" s="69"/>
      <c r="R159" s="69"/>
      <c r="S159" s="69"/>
      <c r="T159" s="69"/>
      <c r="U159" s="69"/>
      <c r="V159" s="69"/>
      <c r="W159" s="69"/>
      <c r="X159" s="69"/>
      <c r="Y159" s="69"/>
      <c r="Z159" s="69"/>
      <c r="AA159" s="69"/>
      <c r="AB159" s="69"/>
      <c r="AC159" s="69"/>
      <c r="AD159" s="69"/>
      <c r="AE159" s="69"/>
      <c r="AF159" s="69"/>
      <c r="AG159" s="69"/>
      <c r="AH159" s="69"/>
      <c r="AI159" s="69"/>
      <c r="AJ159" s="69"/>
      <c r="AK159" s="69"/>
      <c r="AL159" s="69"/>
      <c r="AM159" s="69"/>
      <c r="AN159" s="69"/>
      <c r="AO159" s="69"/>
      <c r="AP159" s="69"/>
      <c r="AQ159" s="69"/>
      <c r="AR159" s="69"/>
      <c r="AS159" s="69"/>
      <c r="AT159" s="69"/>
      <c r="AU159" s="69"/>
      <c r="AV159" s="69"/>
      <c r="AW159" s="69"/>
      <c r="AX159" s="69"/>
      <c r="AY159" s="69"/>
      <c r="AZ159" s="69"/>
      <c r="BA159" s="69"/>
      <c r="BB159" s="69"/>
      <c r="BC159" s="69"/>
      <c r="BD159" s="69"/>
      <c r="BE159" s="69"/>
      <c r="BF159" s="69"/>
      <c r="BG159" s="69"/>
      <c r="BH159" s="69"/>
    </row>
    <row r="160" spans="1:60">
      <c r="A160" s="69"/>
      <c r="B160" s="69"/>
      <c r="C160" s="69"/>
      <c r="D160" s="69"/>
      <c r="E160" s="69"/>
      <c r="F160" s="69"/>
      <c r="G160" s="69"/>
      <c r="H160" s="69"/>
      <c r="I160" s="69"/>
      <c r="J160" s="69"/>
      <c r="K160" s="69"/>
      <c r="L160" s="69"/>
      <c r="M160" s="69"/>
      <c r="N160" s="69"/>
      <c r="O160" s="69"/>
      <c r="P160" s="69"/>
      <c r="Q160" s="69"/>
      <c r="R160" s="69"/>
      <c r="S160" s="69"/>
      <c r="T160" s="69"/>
      <c r="U160" s="69"/>
      <c r="V160" s="69"/>
      <c r="W160" s="69"/>
      <c r="X160" s="69"/>
      <c r="Y160" s="69"/>
      <c r="Z160" s="69"/>
      <c r="AA160" s="69"/>
      <c r="AB160" s="69"/>
      <c r="AC160" s="69"/>
      <c r="AD160" s="69"/>
      <c r="AE160" s="69"/>
      <c r="AF160" s="69"/>
      <c r="AG160" s="69"/>
      <c r="AH160" s="69"/>
      <c r="AI160" s="69"/>
      <c r="AJ160" s="69"/>
      <c r="AK160" s="69"/>
      <c r="AL160" s="69"/>
      <c r="AM160" s="69"/>
      <c r="AN160" s="69"/>
      <c r="AO160" s="69"/>
      <c r="AP160" s="69"/>
      <c r="AQ160" s="69"/>
      <c r="AR160" s="69"/>
      <c r="AS160" s="69"/>
      <c r="AT160" s="69"/>
      <c r="AU160" s="69"/>
      <c r="AV160" s="69"/>
      <c r="AW160" s="69"/>
      <c r="AX160" s="69"/>
      <c r="AY160" s="69"/>
      <c r="AZ160" s="69"/>
      <c r="BA160" s="69"/>
      <c r="BB160" s="69"/>
      <c r="BC160" s="69"/>
      <c r="BD160" s="69"/>
      <c r="BE160" s="69"/>
      <c r="BF160" s="69"/>
      <c r="BG160" s="69"/>
      <c r="BH160" s="69"/>
    </row>
    <row r="161" spans="1:60">
      <c r="A161" s="69"/>
      <c r="B161" s="69"/>
      <c r="C161" s="69"/>
      <c r="D161" s="69"/>
      <c r="E161" s="69"/>
      <c r="F161" s="69"/>
      <c r="G161" s="69"/>
      <c r="H161" s="69"/>
      <c r="I161" s="69"/>
      <c r="J161" s="69"/>
      <c r="K161" s="69"/>
      <c r="L161" s="69"/>
      <c r="M161" s="69"/>
      <c r="N161" s="69"/>
      <c r="O161" s="69"/>
      <c r="P161" s="69"/>
      <c r="Q161" s="69"/>
      <c r="R161" s="69"/>
      <c r="S161" s="69"/>
      <c r="T161" s="69"/>
      <c r="U161" s="69"/>
      <c r="V161" s="69"/>
      <c r="W161" s="69"/>
      <c r="X161" s="69"/>
      <c r="Y161" s="69"/>
      <c r="Z161" s="69"/>
      <c r="AA161" s="69"/>
      <c r="AB161" s="69"/>
      <c r="AC161" s="69"/>
      <c r="AD161" s="69"/>
      <c r="AE161" s="69"/>
      <c r="AF161" s="69"/>
      <c r="AG161" s="69"/>
      <c r="AH161" s="69"/>
      <c r="AI161" s="69"/>
      <c r="AJ161" s="69"/>
      <c r="AK161" s="69"/>
      <c r="AL161" s="69"/>
      <c r="AM161" s="69"/>
      <c r="AN161" s="69"/>
      <c r="AO161" s="69"/>
      <c r="AP161" s="69"/>
      <c r="AQ161" s="69"/>
      <c r="AR161" s="69"/>
      <c r="AS161" s="69"/>
      <c r="AT161" s="69"/>
      <c r="AU161" s="69"/>
      <c r="AV161" s="69"/>
      <c r="AW161" s="69"/>
      <c r="AX161" s="69"/>
      <c r="AY161" s="69"/>
      <c r="AZ161" s="69"/>
      <c r="BA161" s="69"/>
      <c r="BB161" s="69"/>
      <c r="BC161" s="69"/>
      <c r="BD161" s="69"/>
      <c r="BE161" s="69"/>
      <c r="BF161" s="69"/>
      <c r="BG161" s="69"/>
      <c r="BH161" s="69"/>
    </row>
    <row r="162" spans="1:60">
      <c r="A162" s="69"/>
      <c r="B162" s="69"/>
      <c r="C162" s="69"/>
      <c r="D162" s="69"/>
      <c r="E162" s="69"/>
      <c r="F162" s="69"/>
      <c r="G162" s="69"/>
      <c r="H162" s="69"/>
      <c r="I162" s="69"/>
      <c r="J162" s="69"/>
      <c r="K162" s="69"/>
      <c r="L162" s="69"/>
      <c r="M162" s="69"/>
      <c r="N162" s="69"/>
      <c r="O162" s="69"/>
      <c r="P162" s="69"/>
      <c r="Q162" s="69"/>
      <c r="R162" s="69"/>
      <c r="S162" s="69"/>
      <c r="T162" s="69"/>
      <c r="U162" s="69"/>
      <c r="V162" s="69"/>
      <c r="W162" s="69"/>
      <c r="X162" s="69"/>
      <c r="Y162" s="69"/>
      <c r="Z162" s="69"/>
      <c r="AA162" s="69"/>
      <c r="AB162" s="69"/>
      <c r="AC162" s="69"/>
      <c r="AD162" s="69"/>
      <c r="AE162" s="69"/>
      <c r="AF162" s="69"/>
      <c r="AG162" s="69"/>
      <c r="AH162" s="69"/>
      <c r="AI162" s="69"/>
      <c r="AJ162" s="69"/>
      <c r="AK162" s="69"/>
      <c r="AL162" s="69"/>
      <c r="AM162" s="69"/>
      <c r="AN162" s="69"/>
      <c r="AO162" s="69"/>
      <c r="AP162" s="69"/>
      <c r="AQ162" s="69"/>
      <c r="AR162" s="69"/>
      <c r="AS162" s="69"/>
      <c r="AT162" s="69"/>
      <c r="AU162" s="69"/>
      <c r="AV162" s="69"/>
      <c r="AW162" s="69"/>
      <c r="AX162" s="69"/>
      <c r="AY162" s="69"/>
      <c r="AZ162" s="69"/>
      <c r="BA162" s="69"/>
      <c r="BB162" s="69"/>
      <c r="BC162" s="69"/>
      <c r="BD162" s="69"/>
      <c r="BE162" s="69"/>
      <c r="BF162" s="69"/>
      <c r="BG162" s="69"/>
      <c r="BH162" s="69"/>
    </row>
    <row r="163" spans="1:60">
      <c r="A163" s="69"/>
      <c r="B163" s="69"/>
      <c r="C163" s="69"/>
      <c r="D163" s="69"/>
      <c r="E163" s="69"/>
      <c r="F163" s="69"/>
      <c r="G163" s="69"/>
      <c r="H163" s="69"/>
      <c r="I163" s="69"/>
      <c r="J163" s="69"/>
      <c r="K163" s="69"/>
      <c r="L163" s="69"/>
      <c r="M163" s="69"/>
      <c r="N163" s="69"/>
      <c r="O163" s="69"/>
      <c r="P163" s="69"/>
      <c r="Q163" s="69"/>
      <c r="R163" s="69"/>
      <c r="S163" s="69"/>
      <c r="T163" s="69"/>
      <c r="U163" s="69"/>
      <c r="V163" s="69"/>
      <c r="W163" s="69"/>
      <c r="X163" s="69"/>
      <c r="Y163" s="69"/>
      <c r="Z163" s="69"/>
      <c r="AA163" s="69"/>
      <c r="AB163" s="69"/>
      <c r="AC163" s="69"/>
      <c r="AD163" s="69"/>
      <c r="AE163" s="69"/>
      <c r="AF163" s="69"/>
      <c r="AG163" s="69"/>
      <c r="AH163" s="69"/>
      <c r="AI163" s="69"/>
      <c r="AJ163" s="69"/>
      <c r="AK163" s="69"/>
      <c r="AL163" s="69"/>
      <c r="AM163" s="69"/>
      <c r="AN163" s="69"/>
      <c r="AO163" s="69"/>
      <c r="AP163" s="69"/>
      <c r="AQ163" s="69"/>
      <c r="AR163" s="69"/>
      <c r="AS163" s="69"/>
      <c r="AT163" s="69"/>
      <c r="AU163" s="69"/>
      <c r="AV163" s="69"/>
      <c r="AW163" s="69"/>
      <c r="AX163" s="69"/>
      <c r="AY163" s="69"/>
      <c r="AZ163" s="69"/>
      <c r="BA163" s="69"/>
      <c r="BB163" s="69"/>
      <c r="BC163" s="69"/>
      <c r="BD163" s="69"/>
      <c r="BE163" s="69"/>
      <c r="BF163" s="69"/>
      <c r="BG163" s="69"/>
      <c r="BH163" s="69"/>
    </row>
    <row r="164" spans="1:60">
      <c r="A164" s="69"/>
      <c r="B164" s="69"/>
      <c r="C164" s="69"/>
      <c r="D164" s="69"/>
      <c r="E164" s="69"/>
      <c r="F164" s="69"/>
      <c r="G164" s="69"/>
      <c r="H164" s="69"/>
      <c r="I164" s="69"/>
      <c r="J164" s="69"/>
      <c r="K164" s="69"/>
      <c r="L164" s="69"/>
      <c r="M164" s="69"/>
      <c r="N164" s="69"/>
      <c r="O164" s="69"/>
      <c r="P164" s="69"/>
      <c r="Q164" s="69"/>
      <c r="R164" s="69"/>
      <c r="S164" s="69"/>
      <c r="T164" s="69"/>
      <c r="U164" s="69"/>
      <c r="V164" s="69"/>
      <c r="W164" s="69"/>
      <c r="X164" s="69"/>
      <c r="Y164" s="69"/>
      <c r="Z164" s="69"/>
      <c r="AA164" s="69"/>
      <c r="AB164" s="69"/>
      <c r="AC164" s="69"/>
      <c r="AD164" s="69"/>
      <c r="AE164" s="69"/>
      <c r="AF164" s="69"/>
      <c r="AG164" s="69"/>
      <c r="AH164" s="69"/>
      <c r="AI164" s="69"/>
      <c r="AJ164" s="69"/>
      <c r="AK164" s="69"/>
      <c r="AL164" s="69"/>
      <c r="AM164" s="69"/>
      <c r="AN164" s="69"/>
      <c r="AO164" s="69"/>
      <c r="AP164" s="69"/>
      <c r="AQ164" s="69"/>
      <c r="AR164" s="69"/>
      <c r="AS164" s="69"/>
      <c r="AT164" s="69"/>
      <c r="AU164" s="69"/>
      <c r="AV164" s="69"/>
      <c r="AW164" s="69"/>
      <c r="AX164" s="69"/>
      <c r="AY164" s="69"/>
      <c r="AZ164" s="69"/>
      <c r="BA164" s="69"/>
      <c r="BB164" s="69"/>
      <c r="BC164" s="69"/>
      <c r="BD164" s="69"/>
      <c r="BE164" s="69"/>
      <c r="BF164" s="69"/>
      <c r="BG164" s="69"/>
      <c r="BH164" s="69"/>
    </row>
    <row r="165" spans="1:60">
      <c r="A165" s="69"/>
      <c r="B165" s="69"/>
      <c r="C165" s="69"/>
      <c r="D165" s="69"/>
      <c r="E165" s="69"/>
      <c r="F165" s="69"/>
      <c r="G165" s="69"/>
      <c r="H165" s="69"/>
      <c r="I165" s="69"/>
      <c r="J165" s="69"/>
      <c r="K165" s="69"/>
      <c r="L165" s="69"/>
      <c r="M165" s="69"/>
      <c r="N165" s="69"/>
      <c r="O165" s="69"/>
      <c r="P165" s="69"/>
      <c r="Q165" s="69"/>
      <c r="R165" s="69"/>
      <c r="S165" s="69"/>
      <c r="T165" s="69"/>
      <c r="U165" s="69"/>
      <c r="V165" s="69"/>
      <c r="W165" s="69"/>
      <c r="X165" s="69"/>
      <c r="Y165" s="69"/>
      <c r="Z165" s="69"/>
      <c r="AA165" s="69"/>
      <c r="AB165" s="69"/>
      <c r="AC165" s="69"/>
      <c r="AD165" s="69"/>
      <c r="AE165" s="69"/>
      <c r="AF165" s="69"/>
      <c r="AG165" s="69"/>
      <c r="AH165" s="69"/>
      <c r="AI165" s="69"/>
      <c r="AJ165" s="69"/>
      <c r="AK165" s="69"/>
      <c r="AL165" s="69"/>
      <c r="AM165" s="69"/>
      <c r="AN165" s="69"/>
      <c r="AO165" s="69"/>
      <c r="AP165" s="69"/>
      <c r="AQ165" s="69"/>
      <c r="AR165" s="69"/>
      <c r="AS165" s="69"/>
      <c r="AT165" s="69"/>
      <c r="AU165" s="69"/>
      <c r="AV165" s="69"/>
      <c r="AW165" s="69"/>
      <c r="AX165" s="69"/>
      <c r="AY165" s="69"/>
      <c r="AZ165" s="69"/>
      <c r="BA165" s="69"/>
      <c r="BB165" s="69"/>
      <c r="BC165" s="69"/>
      <c r="BD165" s="69"/>
      <c r="BE165" s="69"/>
      <c r="BF165" s="69"/>
      <c r="BG165" s="69"/>
      <c r="BH165" s="69"/>
    </row>
    <row r="166" spans="1:60">
      <c r="A166" s="69"/>
      <c r="B166" s="69"/>
      <c r="C166" s="69"/>
      <c r="D166" s="69"/>
      <c r="E166" s="69"/>
      <c r="F166" s="69"/>
      <c r="G166" s="69"/>
      <c r="H166" s="69"/>
      <c r="I166" s="69"/>
      <c r="J166" s="69"/>
      <c r="K166" s="69"/>
      <c r="L166" s="69"/>
      <c r="M166" s="69"/>
      <c r="N166" s="69"/>
      <c r="O166" s="69"/>
      <c r="P166" s="69"/>
      <c r="Q166" s="69"/>
      <c r="R166" s="69"/>
      <c r="S166" s="69"/>
      <c r="T166" s="69"/>
      <c r="U166" s="69"/>
      <c r="V166" s="69"/>
      <c r="W166" s="69"/>
      <c r="X166" s="69"/>
      <c r="Y166" s="69"/>
      <c r="Z166" s="69"/>
      <c r="AA166" s="69"/>
      <c r="AB166" s="69"/>
      <c r="AC166" s="69"/>
      <c r="AD166" s="69"/>
      <c r="AE166" s="69"/>
      <c r="AF166" s="69"/>
      <c r="AG166" s="69"/>
      <c r="AH166" s="69"/>
      <c r="AI166" s="69"/>
      <c r="AJ166" s="69"/>
      <c r="AK166" s="69"/>
      <c r="AL166" s="69"/>
      <c r="AM166" s="69"/>
      <c r="AN166" s="69"/>
      <c r="AO166" s="69"/>
      <c r="AP166" s="69"/>
      <c r="AQ166" s="69"/>
      <c r="AR166" s="69"/>
      <c r="AS166" s="69"/>
      <c r="AT166" s="69"/>
      <c r="AU166" s="69"/>
      <c r="AV166" s="69"/>
      <c r="AW166" s="69"/>
      <c r="AX166" s="69"/>
      <c r="AY166" s="69"/>
      <c r="AZ166" s="69"/>
      <c r="BA166" s="69"/>
      <c r="BB166" s="69"/>
      <c r="BC166" s="69"/>
      <c r="BD166" s="69"/>
      <c r="BE166" s="69"/>
      <c r="BF166" s="69"/>
      <c r="BG166" s="69"/>
      <c r="BH166" s="69"/>
    </row>
    <row r="167" spans="1:60">
      <c r="A167" s="69"/>
      <c r="B167" s="69"/>
      <c r="C167" s="69"/>
      <c r="D167" s="69"/>
      <c r="E167" s="69"/>
      <c r="F167" s="69"/>
      <c r="G167" s="69"/>
      <c r="H167" s="69"/>
      <c r="I167" s="69"/>
      <c r="J167" s="69"/>
      <c r="K167" s="69"/>
      <c r="L167" s="69"/>
      <c r="M167" s="69"/>
      <c r="N167" s="69"/>
      <c r="O167" s="69"/>
      <c r="P167" s="69"/>
      <c r="Q167" s="69"/>
      <c r="R167" s="69"/>
      <c r="S167" s="69"/>
      <c r="T167" s="69"/>
      <c r="U167" s="69"/>
      <c r="V167" s="69"/>
      <c r="W167" s="69"/>
      <c r="X167" s="69"/>
      <c r="Y167" s="69"/>
      <c r="Z167" s="69"/>
      <c r="AA167" s="69"/>
      <c r="AB167" s="69"/>
      <c r="AC167" s="69"/>
      <c r="AD167" s="69"/>
      <c r="AE167" s="69"/>
      <c r="AF167" s="69"/>
      <c r="AG167" s="69"/>
      <c r="AH167" s="69"/>
      <c r="AI167" s="69"/>
      <c r="AJ167" s="69"/>
      <c r="AK167" s="69"/>
      <c r="AL167" s="69"/>
      <c r="AM167" s="69"/>
      <c r="AN167" s="69"/>
      <c r="AO167" s="69"/>
      <c r="AP167" s="69"/>
      <c r="AQ167" s="69"/>
      <c r="AR167" s="69"/>
      <c r="AS167" s="69"/>
      <c r="AT167" s="69"/>
      <c r="AU167" s="69"/>
      <c r="AV167" s="69"/>
      <c r="AW167" s="69"/>
      <c r="AX167" s="69"/>
      <c r="AY167" s="69"/>
      <c r="AZ167" s="69"/>
      <c r="BA167" s="69"/>
      <c r="BB167" s="69"/>
      <c r="BC167" s="69"/>
      <c r="BD167" s="69"/>
      <c r="BE167" s="69"/>
      <c r="BF167" s="69"/>
      <c r="BG167" s="69"/>
      <c r="BH167" s="69"/>
    </row>
    <row r="168" spans="1:60">
      <c r="A168" s="69"/>
      <c r="B168" s="69"/>
      <c r="C168" s="69"/>
      <c r="D168" s="69"/>
      <c r="E168" s="69"/>
      <c r="F168" s="69"/>
      <c r="G168" s="69"/>
      <c r="H168" s="69"/>
      <c r="I168" s="69"/>
      <c r="J168" s="69"/>
      <c r="K168" s="69"/>
      <c r="L168" s="69"/>
      <c r="M168" s="69"/>
      <c r="N168" s="69"/>
      <c r="O168" s="69"/>
      <c r="P168" s="69"/>
      <c r="Q168" s="69"/>
      <c r="R168" s="69"/>
      <c r="S168" s="69"/>
      <c r="T168" s="69"/>
      <c r="U168" s="69"/>
      <c r="V168" s="69"/>
      <c r="W168" s="69"/>
      <c r="X168" s="69"/>
      <c r="Y168" s="69"/>
      <c r="Z168" s="69"/>
      <c r="AA168" s="69"/>
      <c r="AB168" s="69"/>
      <c r="AC168" s="69"/>
      <c r="AD168" s="69"/>
      <c r="AE168" s="69"/>
      <c r="AF168" s="69"/>
      <c r="AG168" s="69"/>
      <c r="AH168" s="69"/>
      <c r="AI168" s="69"/>
      <c r="AJ168" s="69"/>
      <c r="AK168" s="69"/>
      <c r="AL168" s="69"/>
      <c r="AM168" s="69"/>
      <c r="AN168" s="69"/>
      <c r="AO168" s="69"/>
      <c r="AP168" s="69"/>
      <c r="AQ168" s="69"/>
      <c r="AR168" s="69"/>
      <c r="AS168" s="69"/>
      <c r="AT168" s="69"/>
      <c r="AU168" s="69"/>
      <c r="AV168" s="69"/>
      <c r="AW168" s="69"/>
      <c r="AX168" s="69"/>
      <c r="AY168" s="69"/>
      <c r="AZ168" s="69"/>
      <c r="BA168" s="69"/>
      <c r="BB168" s="69"/>
      <c r="BC168" s="69"/>
      <c r="BD168" s="69"/>
      <c r="BE168" s="69"/>
      <c r="BF168" s="69"/>
      <c r="BG168" s="69"/>
      <c r="BH168" s="69"/>
    </row>
    <row r="169" spans="1:60">
      <c r="A169" s="69"/>
      <c r="B169" s="69"/>
      <c r="C169" s="69"/>
      <c r="D169" s="69"/>
      <c r="E169" s="69"/>
      <c r="F169" s="69"/>
      <c r="G169" s="69"/>
      <c r="H169" s="69"/>
      <c r="I169" s="69"/>
      <c r="J169" s="69"/>
      <c r="K169" s="69"/>
      <c r="L169" s="69"/>
      <c r="M169" s="69"/>
      <c r="N169" s="69"/>
      <c r="O169" s="69"/>
      <c r="P169" s="69"/>
      <c r="Q169" s="69"/>
      <c r="R169" s="69"/>
      <c r="S169" s="69"/>
      <c r="T169" s="69"/>
      <c r="U169" s="69"/>
      <c r="V169" s="69"/>
      <c r="W169" s="69"/>
      <c r="X169" s="69"/>
      <c r="Y169" s="69"/>
      <c r="Z169" s="69"/>
      <c r="AA169" s="69"/>
      <c r="AB169" s="69"/>
      <c r="AC169" s="69"/>
      <c r="AD169" s="69"/>
      <c r="AE169" s="69"/>
      <c r="AF169" s="69"/>
      <c r="AG169" s="69"/>
      <c r="AH169" s="69"/>
      <c r="AI169" s="69"/>
      <c r="AJ169" s="69"/>
      <c r="AK169" s="69"/>
      <c r="AL169" s="69"/>
      <c r="AM169" s="69"/>
      <c r="AN169" s="69"/>
      <c r="AO169" s="69"/>
      <c r="AP169" s="69"/>
      <c r="AQ169" s="69"/>
      <c r="AR169" s="69"/>
      <c r="AS169" s="69"/>
      <c r="AT169" s="69"/>
      <c r="AU169" s="69"/>
      <c r="AV169" s="69"/>
      <c r="AW169" s="69"/>
      <c r="AX169" s="69"/>
      <c r="AY169" s="69"/>
      <c r="AZ169" s="69"/>
      <c r="BA169" s="69"/>
      <c r="BB169" s="69"/>
      <c r="BC169" s="69"/>
      <c r="BD169" s="69"/>
      <c r="BE169" s="69"/>
      <c r="BF169" s="69"/>
      <c r="BG169" s="69"/>
      <c r="BH169" s="69"/>
    </row>
    <row r="170" spans="1:60">
      <c r="A170" s="69"/>
      <c r="B170" s="69"/>
      <c r="C170" s="69"/>
      <c r="D170" s="69"/>
      <c r="E170" s="69"/>
      <c r="F170" s="69"/>
      <c r="G170" s="69"/>
      <c r="H170" s="69"/>
      <c r="I170" s="69"/>
      <c r="J170" s="69"/>
      <c r="K170" s="69"/>
      <c r="L170" s="69"/>
      <c r="M170" s="69"/>
      <c r="N170" s="69"/>
      <c r="O170" s="69"/>
      <c r="P170" s="69"/>
      <c r="Q170" s="69"/>
      <c r="R170" s="69"/>
      <c r="S170" s="69"/>
      <c r="T170" s="69"/>
      <c r="U170" s="69"/>
      <c r="V170" s="69"/>
      <c r="W170" s="69"/>
      <c r="X170" s="69"/>
      <c r="Y170" s="69"/>
      <c r="Z170" s="69"/>
      <c r="AA170" s="69"/>
      <c r="AB170" s="69"/>
      <c r="AC170" s="69"/>
      <c r="AD170" s="69"/>
      <c r="AE170" s="69"/>
      <c r="AF170" s="69"/>
      <c r="AG170" s="69"/>
      <c r="AH170" s="69"/>
      <c r="AI170" s="69"/>
      <c r="AJ170" s="69"/>
      <c r="AK170" s="69"/>
      <c r="AL170" s="69"/>
      <c r="AM170" s="69"/>
      <c r="AN170" s="69"/>
      <c r="AO170" s="69"/>
      <c r="AP170" s="69"/>
      <c r="AQ170" s="69"/>
      <c r="AR170" s="69"/>
      <c r="AS170" s="69"/>
      <c r="AT170" s="69"/>
      <c r="AU170" s="69"/>
      <c r="AV170" s="69"/>
      <c r="AW170" s="69"/>
      <c r="AX170" s="69"/>
      <c r="AY170" s="69"/>
      <c r="AZ170" s="69"/>
      <c r="BA170" s="69"/>
      <c r="BB170" s="69"/>
      <c r="BC170" s="69"/>
      <c r="BD170" s="69"/>
      <c r="BE170" s="69"/>
      <c r="BF170" s="69"/>
      <c r="BG170" s="69"/>
      <c r="BH170" s="69"/>
    </row>
    <row r="171" spans="1:60">
      <c r="A171" s="69"/>
      <c r="B171" s="69"/>
      <c r="C171" s="69"/>
      <c r="D171" s="69"/>
      <c r="E171" s="69"/>
      <c r="F171" s="69"/>
      <c r="G171" s="69"/>
      <c r="H171" s="69"/>
      <c r="I171" s="69"/>
      <c r="J171" s="69"/>
      <c r="K171" s="69"/>
      <c r="L171" s="69"/>
      <c r="M171" s="69"/>
      <c r="N171" s="69"/>
      <c r="O171" s="69"/>
      <c r="P171" s="69"/>
      <c r="Q171" s="69"/>
      <c r="R171" s="69"/>
      <c r="S171" s="69"/>
      <c r="T171" s="69"/>
      <c r="U171" s="69"/>
      <c r="V171" s="69"/>
      <c r="W171" s="69"/>
      <c r="X171" s="69"/>
      <c r="Y171" s="69"/>
      <c r="Z171" s="69"/>
      <c r="AA171" s="69"/>
      <c r="AB171" s="69"/>
      <c r="AC171" s="69"/>
      <c r="AD171" s="69"/>
      <c r="AE171" s="69"/>
      <c r="AF171" s="69"/>
      <c r="AG171" s="69"/>
      <c r="AH171" s="69"/>
      <c r="AI171" s="69"/>
      <c r="AJ171" s="69"/>
      <c r="AK171" s="69"/>
      <c r="AL171" s="69"/>
      <c r="AM171" s="69"/>
      <c r="AN171" s="69"/>
      <c r="AO171" s="69"/>
      <c r="AP171" s="69"/>
      <c r="AQ171" s="69"/>
      <c r="AR171" s="69"/>
      <c r="AS171" s="69"/>
      <c r="AT171" s="69"/>
      <c r="AU171" s="69"/>
      <c r="AV171" s="69"/>
      <c r="AW171" s="69"/>
      <c r="AX171" s="69"/>
      <c r="AY171" s="69"/>
      <c r="AZ171" s="69"/>
      <c r="BA171" s="69"/>
      <c r="BB171" s="69"/>
      <c r="BC171" s="69"/>
      <c r="BD171" s="69"/>
      <c r="BE171" s="69"/>
      <c r="BF171" s="69"/>
      <c r="BG171" s="69"/>
      <c r="BH171" s="69"/>
    </row>
    <row r="172" spans="1:60">
      <c r="A172" s="69"/>
      <c r="B172" s="69"/>
      <c r="C172" s="69"/>
      <c r="D172" s="69"/>
      <c r="E172" s="69"/>
      <c r="F172" s="69"/>
      <c r="G172" s="69"/>
      <c r="H172" s="69"/>
      <c r="I172" s="69"/>
      <c r="J172" s="69"/>
      <c r="K172" s="69"/>
      <c r="L172" s="69"/>
      <c r="M172" s="69"/>
      <c r="N172" s="69"/>
      <c r="O172" s="69"/>
      <c r="P172" s="69"/>
      <c r="Q172" s="69"/>
      <c r="R172" s="69"/>
      <c r="S172" s="69"/>
      <c r="T172" s="69"/>
      <c r="U172" s="69"/>
      <c r="V172" s="69"/>
      <c r="W172" s="69"/>
      <c r="X172" s="69"/>
      <c r="Y172" s="69"/>
      <c r="Z172" s="69"/>
      <c r="AA172" s="69"/>
      <c r="AB172" s="69"/>
      <c r="AC172" s="69"/>
      <c r="AD172" s="69"/>
      <c r="AE172" s="69"/>
      <c r="AF172" s="69"/>
      <c r="AG172" s="69"/>
      <c r="AH172" s="69"/>
      <c r="AI172" s="69"/>
      <c r="AJ172" s="69"/>
      <c r="AK172" s="69"/>
      <c r="AL172" s="69"/>
      <c r="AM172" s="69"/>
      <c r="AN172" s="69"/>
      <c r="AO172" s="69"/>
      <c r="AP172" s="69"/>
      <c r="AQ172" s="69"/>
      <c r="AR172" s="69"/>
      <c r="AS172" s="69"/>
      <c r="AT172" s="69"/>
      <c r="AU172" s="69"/>
      <c r="AV172" s="69"/>
      <c r="AW172" s="69"/>
      <c r="AX172" s="69"/>
      <c r="AY172" s="69"/>
      <c r="AZ172" s="69"/>
      <c r="BA172" s="69"/>
      <c r="BB172" s="69"/>
      <c r="BC172" s="69"/>
      <c r="BD172" s="69"/>
      <c r="BE172" s="69"/>
      <c r="BF172" s="69"/>
      <c r="BG172" s="69"/>
      <c r="BH172" s="69"/>
    </row>
    <row r="173" spans="1:60">
      <c r="A173" s="69"/>
      <c r="B173" s="69"/>
      <c r="C173" s="69"/>
      <c r="D173" s="69"/>
      <c r="E173" s="69"/>
      <c r="F173" s="69"/>
      <c r="G173" s="69"/>
      <c r="H173" s="69"/>
      <c r="I173" s="69"/>
      <c r="J173" s="69"/>
      <c r="K173" s="69"/>
      <c r="L173" s="69"/>
      <c r="M173" s="69"/>
      <c r="N173" s="69"/>
      <c r="O173" s="69"/>
      <c r="P173" s="69"/>
      <c r="Q173" s="69"/>
      <c r="R173" s="69"/>
      <c r="S173" s="69"/>
      <c r="T173" s="69"/>
      <c r="U173" s="69"/>
      <c r="V173" s="69"/>
      <c r="W173" s="69"/>
      <c r="X173" s="69"/>
      <c r="Y173" s="69"/>
      <c r="Z173" s="69"/>
      <c r="AA173" s="69"/>
      <c r="AB173" s="69"/>
      <c r="AC173" s="69"/>
      <c r="AD173" s="69"/>
      <c r="AE173" s="69"/>
      <c r="AF173" s="69"/>
      <c r="AG173" s="69"/>
      <c r="AH173" s="69"/>
      <c r="AI173" s="69"/>
      <c r="AJ173" s="69"/>
      <c r="AK173" s="69"/>
      <c r="AL173" s="69"/>
      <c r="AM173" s="69"/>
      <c r="AN173" s="69"/>
      <c r="AO173" s="69"/>
      <c r="AP173" s="69"/>
      <c r="AQ173" s="69"/>
      <c r="AR173" s="69"/>
      <c r="AS173" s="69"/>
      <c r="AT173" s="69"/>
      <c r="AU173" s="69"/>
      <c r="AV173" s="69"/>
      <c r="AW173" s="69"/>
      <c r="AX173" s="69"/>
      <c r="AY173" s="69"/>
      <c r="AZ173" s="69"/>
      <c r="BA173" s="69"/>
      <c r="BB173" s="69"/>
      <c r="BC173" s="69"/>
      <c r="BD173" s="69"/>
      <c r="BE173" s="69"/>
      <c r="BF173" s="69"/>
      <c r="BG173" s="69"/>
      <c r="BH173" s="69"/>
    </row>
    <row r="174" spans="1:60">
      <c r="A174" s="69"/>
      <c r="B174" s="69"/>
      <c r="C174" s="69"/>
      <c r="D174" s="69"/>
      <c r="E174" s="69"/>
      <c r="F174" s="69"/>
      <c r="G174" s="69"/>
      <c r="H174" s="69"/>
      <c r="I174" s="69"/>
      <c r="J174" s="69"/>
      <c r="K174" s="69"/>
      <c r="L174" s="69"/>
      <c r="M174" s="69"/>
      <c r="N174" s="69"/>
      <c r="O174" s="69"/>
      <c r="P174" s="69"/>
      <c r="Q174" s="69"/>
      <c r="R174" s="69"/>
      <c r="S174" s="69"/>
      <c r="T174" s="69"/>
      <c r="U174" s="69"/>
      <c r="V174" s="69"/>
      <c r="W174" s="69"/>
      <c r="X174" s="69"/>
      <c r="Y174" s="69"/>
      <c r="Z174" s="69"/>
      <c r="AA174" s="69"/>
      <c r="AB174" s="69"/>
      <c r="AC174" s="69"/>
      <c r="AD174" s="69"/>
      <c r="AE174" s="69"/>
      <c r="AF174" s="69"/>
      <c r="AG174" s="69"/>
      <c r="AH174" s="69"/>
      <c r="AI174" s="69"/>
      <c r="AJ174" s="69"/>
      <c r="AK174" s="69"/>
      <c r="AL174" s="69"/>
      <c r="AM174" s="69"/>
      <c r="AN174" s="69"/>
      <c r="AO174" s="69"/>
      <c r="AP174" s="69"/>
      <c r="AQ174" s="69"/>
      <c r="AR174" s="69"/>
      <c r="AS174" s="69"/>
      <c r="AT174" s="69"/>
      <c r="AU174" s="69"/>
      <c r="AV174" s="69"/>
      <c r="AW174" s="69"/>
      <c r="AX174" s="69"/>
      <c r="AY174" s="69"/>
      <c r="AZ174" s="69"/>
      <c r="BA174" s="69"/>
      <c r="BB174" s="69"/>
      <c r="BC174" s="69"/>
      <c r="BD174" s="69"/>
      <c r="BE174" s="69"/>
      <c r="BF174" s="69"/>
      <c r="BG174" s="69"/>
      <c r="BH174" s="69"/>
    </row>
    <row r="175" spans="1:60">
      <c r="A175" s="69"/>
      <c r="B175" s="69"/>
      <c r="C175" s="69"/>
      <c r="D175" s="69"/>
      <c r="E175" s="69"/>
      <c r="F175" s="69"/>
      <c r="G175" s="69"/>
      <c r="H175" s="69"/>
      <c r="I175" s="69"/>
      <c r="J175" s="69"/>
      <c r="K175" s="69"/>
      <c r="L175" s="69"/>
      <c r="M175" s="69"/>
      <c r="N175" s="69"/>
      <c r="O175" s="69"/>
      <c r="P175" s="69"/>
      <c r="Q175" s="69"/>
      <c r="R175" s="69"/>
      <c r="S175" s="69"/>
      <c r="T175" s="69"/>
      <c r="U175" s="69"/>
      <c r="V175" s="69"/>
      <c r="W175" s="69"/>
      <c r="X175" s="69"/>
      <c r="Y175" s="69"/>
      <c r="Z175" s="69"/>
      <c r="AA175" s="69"/>
      <c r="AB175" s="69"/>
      <c r="AC175" s="69"/>
      <c r="AD175" s="69"/>
      <c r="AE175" s="69"/>
      <c r="AF175" s="69"/>
      <c r="AG175" s="69"/>
      <c r="AH175" s="69"/>
      <c r="AI175" s="69"/>
      <c r="AJ175" s="69"/>
      <c r="AK175" s="69"/>
      <c r="AL175" s="69"/>
      <c r="AM175" s="69"/>
      <c r="AN175" s="69"/>
      <c r="AO175" s="69"/>
      <c r="AP175" s="69"/>
      <c r="AQ175" s="69"/>
      <c r="AR175" s="69"/>
      <c r="AS175" s="69"/>
      <c r="AT175" s="69"/>
      <c r="AU175" s="69"/>
      <c r="AV175" s="69"/>
      <c r="AW175" s="69"/>
      <c r="AX175" s="69"/>
      <c r="AY175" s="69"/>
      <c r="AZ175" s="69"/>
      <c r="BA175" s="69"/>
      <c r="BB175" s="69"/>
      <c r="BC175" s="69"/>
      <c r="BD175" s="69"/>
      <c r="BE175" s="69"/>
      <c r="BF175" s="69"/>
      <c r="BG175" s="69"/>
      <c r="BH175" s="69"/>
    </row>
    <row r="176" spans="1:60">
      <c r="A176" s="69"/>
      <c r="B176" s="69"/>
      <c r="C176" s="69"/>
      <c r="D176" s="69"/>
      <c r="E176" s="69"/>
      <c r="F176" s="69"/>
      <c r="G176" s="69"/>
      <c r="H176" s="69"/>
      <c r="I176" s="69"/>
      <c r="J176" s="69"/>
      <c r="K176" s="69"/>
      <c r="L176" s="69"/>
      <c r="M176" s="69"/>
      <c r="N176" s="69"/>
      <c r="O176" s="69"/>
      <c r="P176" s="69"/>
      <c r="Q176" s="69"/>
      <c r="R176" s="69"/>
      <c r="S176" s="69"/>
      <c r="T176" s="69"/>
      <c r="U176" s="69"/>
      <c r="V176" s="69"/>
      <c r="W176" s="69"/>
      <c r="X176" s="69"/>
      <c r="Y176" s="69"/>
      <c r="Z176" s="69"/>
      <c r="AA176" s="69"/>
      <c r="AB176" s="69"/>
      <c r="AC176" s="69"/>
      <c r="AD176" s="69"/>
      <c r="AE176" s="69"/>
      <c r="AF176" s="69"/>
      <c r="AG176" s="69"/>
      <c r="AH176" s="69"/>
      <c r="AI176" s="69"/>
      <c r="AJ176" s="69"/>
      <c r="AK176" s="69"/>
      <c r="AL176" s="69"/>
      <c r="AM176" s="69"/>
      <c r="AN176" s="69"/>
      <c r="AO176" s="69"/>
      <c r="AP176" s="69"/>
      <c r="AQ176" s="69"/>
      <c r="AR176" s="69"/>
      <c r="AS176" s="69"/>
      <c r="AT176" s="69"/>
      <c r="AU176" s="69"/>
      <c r="AV176" s="69"/>
      <c r="AW176" s="69"/>
      <c r="AX176" s="69"/>
      <c r="AY176" s="69"/>
      <c r="AZ176" s="69"/>
      <c r="BA176" s="69"/>
      <c r="BB176" s="69"/>
      <c r="BC176" s="69"/>
      <c r="BD176" s="69"/>
      <c r="BE176" s="69"/>
      <c r="BF176" s="69"/>
      <c r="BG176" s="69"/>
      <c r="BH176" s="69"/>
    </row>
    <row r="177" spans="1:60">
      <c r="A177" s="69"/>
      <c r="B177" s="69"/>
      <c r="C177" s="69"/>
      <c r="D177" s="69"/>
      <c r="E177" s="69"/>
      <c r="F177" s="69"/>
      <c r="G177" s="69"/>
      <c r="H177" s="69"/>
      <c r="I177" s="69"/>
      <c r="J177" s="69"/>
      <c r="K177" s="69"/>
      <c r="L177" s="69"/>
      <c r="M177" s="69"/>
      <c r="N177" s="69"/>
      <c r="O177" s="69"/>
      <c r="P177" s="69"/>
      <c r="Q177" s="69"/>
      <c r="R177" s="69"/>
      <c r="S177" s="69"/>
      <c r="T177" s="69"/>
      <c r="U177" s="69"/>
      <c r="V177" s="69"/>
      <c r="W177" s="69"/>
      <c r="X177" s="69"/>
      <c r="Y177" s="69"/>
      <c r="Z177" s="69"/>
      <c r="AA177" s="69"/>
      <c r="AB177" s="69"/>
      <c r="AC177" s="69"/>
      <c r="AD177" s="69"/>
      <c r="AE177" s="69"/>
      <c r="AF177" s="69"/>
      <c r="AG177" s="69"/>
      <c r="AH177" s="69"/>
      <c r="AI177" s="69"/>
      <c r="AJ177" s="69"/>
      <c r="AK177" s="69"/>
      <c r="AL177" s="69"/>
      <c r="AM177" s="69"/>
      <c r="AN177" s="69"/>
      <c r="AO177" s="69"/>
      <c r="AP177" s="69"/>
      <c r="AQ177" s="69"/>
      <c r="AR177" s="69"/>
      <c r="AS177" s="69"/>
      <c r="AT177" s="69"/>
      <c r="AU177" s="69"/>
      <c r="AV177" s="69"/>
      <c r="AW177" s="69"/>
      <c r="AX177" s="69"/>
      <c r="AY177" s="69"/>
      <c r="AZ177" s="69"/>
      <c r="BA177" s="69"/>
      <c r="BB177" s="69"/>
      <c r="BC177" s="69"/>
      <c r="BD177" s="69"/>
      <c r="BE177" s="69"/>
      <c r="BF177" s="69"/>
      <c r="BG177" s="69"/>
      <c r="BH177" s="69"/>
    </row>
    <row r="178" spans="1:60">
      <c r="A178" s="69"/>
      <c r="B178" s="69"/>
      <c r="C178" s="69"/>
      <c r="D178" s="69"/>
      <c r="E178" s="69"/>
      <c r="F178" s="69"/>
      <c r="G178" s="69"/>
      <c r="H178" s="69"/>
      <c r="I178" s="69"/>
      <c r="J178" s="69"/>
      <c r="K178" s="69"/>
      <c r="L178" s="69"/>
      <c r="M178" s="69"/>
      <c r="N178" s="69"/>
      <c r="O178" s="69"/>
      <c r="P178" s="69"/>
      <c r="Q178" s="69"/>
      <c r="R178" s="69"/>
      <c r="S178" s="69"/>
      <c r="T178" s="69"/>
      <c r="U178" s="69"/>
      <c r="V178" s="69"/>
      <c r="W178" s="69"/>
      <c r="X178" s="69"/>
      <c r="Y178" s="69"/>
      <c r="Z178" s="69"/>
      <c r="AA178" s="69"/>
      <c r="AB178" s="69"/>
      <c r="AC178" s="69"/>
      <c r="AD178" s="69"/>
      <c r="AE178" s="69"/>
      <c r="AF178" s="69"/>
      <c r="AG178" s="69"/>
      <c r="AH178" s="69"/>
      <c r="AI178" s="69"/>
      <c r="AJ178" s="69"/>
      <c r="AK178" s="69"/>
      <c r="AL178" s="69"/>
      <c r="AM178" s="69"/>
      <c r="AN178" s="69"/>
      <c r="AO178" s="69"/>
      <c r="AP178" s="69"/>
      <c r="AQ178" s="69"/>
      <c r="AR178" s="69"/>
      <c r="AS178" s="69"/>
      <c r="AT178" s="69"/>
      <c r="AU178" s="69"/>
      <c r="AV178" s="69"/>
      <c r="AW178" s="69"/>
      <c r="AX178" s="69"/>
      <c r="AY178" s="69"/>
      <c r="AZ178" s="69"/>
      <c r="BA178" s="69"/>
      <c r="BB178" s="69"/>
      <c r="BC178" s="69"/>
      <c r="BD178" s="69"/>
      <c r="BE178" s="69"/>
      <c r="BF178" s="69"/>
      <c r="BG178" s="69"/>
      <c r="BH178" s="69"/>
    </row>
    <row r="179" spans="1:60">
      <c r="A179" s="69"/>
      <c r="B179" s="69"/>
      <c r="C179" s="69"/>
      <c r="D179" s="69"/>
      <c r="E179" s="69"/>
      <c r="F179" s="69"/>
      <c r="G179" s="69"/>
      <c r="H179" s="69"/>
      <c r="I179" s="69"/>
      <c r="J179" s="69"/>
      <c r="K179" s="69"/>
      <c r="L179" s="69"/>
      <c r="M179" s="69"/>
      <c r="N179" s="69"/>
      <c r="O179" s="69"/>
      <c r="P179" s="69"/>
      <c r="Q179" s="69"/>
      <c r="R179" s="69"/>
      <c r="S179" s="69"/>
      <c r="T179" s="69"/>
      <c r="U179" s="69"/>
      <c r="V179" s="69"/>
      <c r="W179" s="69"/>
      <c r="X179" s="69"/>
      <c r="Y179" s="69"/>
      <c r="Z179" s="69"/>
      <c r="AA179" s="69"/>
      <c r="AB179" s="69"/>
      <c r="AC179" s="69"/>
      <c r="AD179" s="69"/>
      <c r="AE179" s="69"/>
      <c r="AF179" s="69"/>
      <c r="AG179" s="69"/>
      <c r="AH179" s="69"/>
      <c r="AI179" s="69"/>
      <c r="AJ179" s="69"/>
      <c r="AK179" s="69"/>
      <c r="AL179" s="69"/>
      <c r="AM179" s="69"/>
      <c r="AN179" s="69"/>
      <c r="AO179" s="69"/>
      <c r="AP179" s="69"/>
      <c r="AQ179" s="69"/>
      <c r="AR179" s="69"/>
      <c r="AS179" s="69"/>
      <c r="AT179" s="69"/>
      <c r="AU179" s="69"/>
      <c r="AV179" s="69"/>
      <c r="AW179" s="69"/>
      <c r="AX179" s="69"/>
      <c r="AY179" s="69"/>
      <c r="AZ179" s="69"/>
      <c r="BA179" s="69"/>
      <c r="BB179" s="69"/>
      <c r="BC179" s="69"/>
      <c r="BD179" s="69"/>
      <c r="BE179" s="69"/>
      <c r="BF179" s="69"/>
      <c r="BG179" s="69"/>
      <c r="BH179" s="69"/>
    </row>
    <row r="180" spans="1:60">
      <c r="A180" s="69"/>
      <c r="B180" s="69"/>
      <c r="C180" s="69"/>
      <c r="D180" s="69"/>
      <c r="E180" s="69"/>
      <c r="F180" s="69"/>
      <c r="G180" s="69"/>
      <c r="H180" s="69"/>
      <c r="I180" s="69"/>
      <c r="J180" s="69"/>
      <c r="K180" s="69"/>
      <c r="L180" s="69"/>
      <c r="M180" s="69"/>
      <c r="N180" s="69"/>
      <c r="O180" s="69"/>
      <c r="P180" s="69"/>
      <c r="Q180" s="69"/>
      <c r="R180" s="69"/>
      <c r="S180" s="69"/>
      <c r="T180" s="69"/>
      <c r="U180" s="69"/>
      <c r="V180" s="69"/>
      <c r="W180" s="69"/>
      <c r="X180" s="69"/>
      <c r="Y180" s="69"/>
      <c r="Z180" s="69"/>
      <c r="AA180" s="69"/>
      <c r="AB180" s="69"/>
      <c r="AC180" s="69"/>
      <c r="AD180" s="69"/>
      <c r="AE180" s="69"/>
      <c r="AF180" s="69"/>
      <c r="AG180" s="69"/>
      <c r="AH180" s="69"/>
      <c r="AI180" s="69"/>
      <c r="AJ180" s="69"/>
      <c r="AK180" s="69"/>
      <c r="AL180" s="69"/>
      <c r="AM180" s="69"/>
      <c r="AN180" s="69"/>
      <c r="AO180" s="69"/>
      <c r="AP180" s="69"/>
      <c r="AQ180" s="69"/>
      <c r="AR180" s="69"/>
      <c r="AS180" s="69"/>
      <c r="AT180" s="69"/>
      <c r="AU180" s="69"/>
      <c r="AV180" s="69"/>
      <c r="AW180" s="69"/>
      <c r="AX180" s="69"/>
      <c r="AY180" s="69"/>
      <c r="AZ180" s="69"/>
      <c r="BA180" s="69"/>
      <c r="BB180" s="69"/>
      <c r="BC180" s="69"/>
      <c r="BD180" s="69"/>
      <c r="BE180" s="69"/>
      <c r="BF180" s="69"/>
      <c r="BG180" s="69"/>
      <c r="BH180" s="69"/>
    </row>
    <row r="181" spans="1:60">
      <c r="A181" s="69"/>
      <c r="B181" s="69"/>
      <c r="C181" s="69"/>
      <c r="D181" s="69"/>
      <c r="E181" s="69"/>
      <c r="F181" s="69"/>
      <c r="G181" s="69"/>
      <c r="H181" s="69"/>
      <c r="I181" s="69"/>
      <c r="J181" s="69"/>
      <c r="K181" s="69"/>
      <c r="L181" s="69"/>
      <c r="M181" s="69"/>
      <c r="N181" s="69"/>
      <c r="O181" s="69"/>
      <c r="P181" s="69"/>
      <c r="Q181" s="69"/>
      <c r="R181" s="69"/>
      <c r="S181" s="69"/>
      <c r="T181" s="69"/>
      <c r="U181" s="69"/>
      <c r="V181" s="69"/>
      <c r="W181" s="69"/>
      <c r="X181" s="69"/>
      <c r="Y181" s="69"/>
      <c r="Z181" s="69"/>
      <c r="AA181" s="69"/>
      <c r="AB181" s="69"/>
      <c r="AC181" s="69"/>
      <c r="AD181" s="69"/>
      <c r="AE181" s="69"/>
      <c r="AF181" s="69"/>
      <c r="AG181" s="69"/>
      <c r="AH181" s="69"/>
      <c r="AI181" s="69"/>
      <c r="AJ181" s="69"/>
      <c r="AK181" s="69"/>
      <c r="AL181" s="69"/>
      <c r="AM181" s="69"/>
      <c r="AN181" s="69"/>
      <c r="AO181" s="69"/>
      <c r="AP181" s="69"/>
      <c r="AQ181" s="69"/>
      <c r="AR181" s="69"/>
      <c r="AS181" s="69"/>
      <c r="AT181" s="69"/>
      <c r="AU181" s="69"/>
      <c r="AV181" s="69"/>
      <c r="AW181" s="69"/>
      <c r="AX181" s="69"/>
      <c r="AY181" s="69"/>
      <c r="AZ181" s="69"/>
      <c r="BA181" s="69"/>
      <c r="BB181" s="69"/>
      <c r="BC181" s="69"/>
      <c r="BD181" s="69"/>
      <c r="BE181" s="69"/>
      <c r="BF181" s="69"/>
      <c r="BG181" s="69"/>
      <c r="BH181" s="69"/>
    </row>
    <row r="182" spans="1:60">
      <c r="A182" s="69"/>
      <c r="B182" s="69"/>
      <c r="C182" s="69"/>
      <c r="D182" s="69"/>
      <c r="E182" s="69"/>
      <c r="F182" s="69"/>
      <c r="G182" s="69"/>
      <c r="H182" s="69"/>
      <c r="I182" s="69"/>
      <c r="J182" s="69"/>
      <c r="K182" s="69"/>
      <c r="L182" s="69"/>
      <c r="M182" s="69"/>
      <c r="N182" s="69"/>
      <c r="O182" s="69"/>
      <c r="P182" s="69"/>
      <c r="Q182" s="69"/>
      <c r="R182" s="69"/>
      <c r="S182" s="69"/>
      <c r="T182" s="69"/>
      <c r="U182" s="69"/>
      <c r="V182" s="69"/>
      <c r="W182" s="69"/>
      <c r="X182" s="69"/>
      <c r="Y182" s="69"/>
      <c r="Z182" s="69"/>
      <c r="AA182" s="69"/>
      <c r="AB182" s="69"/>
      <c r="AC182" s="69"/>
      <c r="AD182" s="69"/>
      <c r="AE182" s="69"/>
      <c r="AF182" s="69"/>
      <c r="AG182" s="69"/>
      <c r="AH182" s="69"/>
      <c r="AI182" s="69"/>
      <c r="AJ182" s="69"/>
      <c r="AK182" s="69"/>
      <c r="AL182" s="69"/>
      <c r="AM182" s="69"/>
      <c r="AN182" s="69"/>
      <c r="AO182" s="69"/>
      <c r="AP182" s="69"/>
      <c r="AQ182" s="69"/>
      <c r="AR182" s="69"/>
      <c r="AS182" s="69"/>
      <c r="AT182" s="69"/>
      <c r="AU182" s="69"/>
      <c r="AV182" s="69"/>
      <c r="AW182" s="69"/>
      <c r="AX182" s="69"/>
      <c r="AY182" s="69"/>
      <c r="AZ182" s="69"/>
      <c r="BA182" s="69"/>
      <c r="BB182" s="69"/>
      <c r="BC182" s="69"/>
      <c r="BD182" s="69"/>
      <c r="BE182" s="69"/>
      <c r="BF182" s="69"/>
      <c r="BG182" s="69"/>
      <c r="BH182" s="69"/>
    </row>
    <row r="183" spans="1:60">
      <c r="A183" s="69"/>
      <c r="B183" s="69"/>
      <c r="C183" s="69"/>
      <c r="D183" s="69"/>
      <c r="E183" s="69"/>
      <c r="F183" s="69"/>
      <c r="G183" s="69"/>
      <c r="H183" s="69"/>
      <c r="I183" s="69"/>
      <c r="J183" s="69"/>
      <c r="K183" s="69"/>
      <c r="L183" s="69"/>
      <c r="M183" s="69"/>
      <c r="N183" s="69"/>
      <c r="O183" s="69"/>
      <c r="P183" s="69"/>
      <c r="Q183" s="69"/>
      <c r="R183" s="69"/>
      <c r="S183" s="69"/>
      <c r="T183" s="69"/>
      <c r="U183" s="69"/>
      <c r="V183" s="69"/>
      <c r="W183" s="69"/>
      <c r="X183" s="69"/>
      <c r="Y183" s="69"/>
      <c r="Z183" s="69"/>
      <c r="AA183" s="69"/>
      <c r="AB183" s="69"/>
      <c r="AC183" s="69"/>
      <c r="AD183" s="69"/>
      <c r="AE183" s="69"/>
      <c r="AF183" s="69"/>
      <c r="AG183" s="69"/>
      <c r="AH183" s="69"/>
      <c r="AI183" s="69"/>
      <c r="AJ183" s="69"/>
      <c r="AK183" s="69"/>
      <c r="AL183" s="69"/>
      <c r="AM183" s="69"/>
      <c r="AN183" s="69"/>
      <c r="AO183" s="69"/>
      <c r="AP183" s="69"/>
      <c r="AQ183" s="69"/>
      <c r="AR183" s="69"/>
      <c r="AS183" s="69"/>
      <c r="AT183" s="69"/>
      <c r="AU183" s="69"/>
      <c r="AV183" s="69"/>
      <c r="AW183" s="69"/>
      <c r="AX183" s="69"/>
      <c r="AY183" s="69"/>
      <c r="AZ183" s="69"/>
      <c r="BA183" s="69"/>
      <c r="BB183" s="69"/>
      <c r="BC183" s="69"/>
      <c r="BD183" s="69"/>
      <c r="BE183" s="69"/>
      <c r="BF183" s="69"/>
      <c r="BG183" s="69"/>
      <c r="BH183" s="69"/>
    </row>
    <row r="184" spans="1:60">
      <c r="A184" s="69"/>
      <c r="B184" s="69"/>
      <c r="C184" s="69"/>
      <c r="D184" s="69"/>
      <c r="E184" s="69"/>
      <c r="F184" s="69"/>
      <c r="G184" s="69"/>
      <c r="H184" s="69"/>
      <c r="I184" s="69"/>
      <c r="J184" s="69"/>
      <c r="K184" s="69"/>
      <c r="L184" s="69"/>
      <c r="M184" s="69"/>
      <c r="N184" s="69"/>
      <c r="O184" s="69"/>
      <c r="P184" s="69"/>
      <c r="Q184" s="69"/>
      <c r="R184" s="69"/>
      <c r="S184" s="69"/>
      <c r="T184" s="69"/>
      <c r="U184" s="69"/>
      <c r="V184" s="69"/>
      <c r="W184" s="69"/>
      <c r="X184" s="69"/>
      <c r="Y184" s="69"/>
      <c r="Z184" s="69"/>
      <c r="AA184" s="69"/>
      <c r="AB184" s="69"/>
      <c r="AC184" s="69"/>
      <c r="AD184" s="69"/>
      <c r="AE184" s="69"/>
      <c r="AF184" s="69"/>
      <c r="AG184" s="69"/>
      <c r="AH184" s="69"/>
      <c r="AI184" s="69"/>
      <c r="AJ184" s="69"/>
      <c r="AK184" s="69"/>
      <c r="AL184" s="69"/>
      <c r="AM184" s="69"/>
      <c r="AN184" s="69"/>
      <c r="AO184" s="69"/>
      <c r="AP184" s="69"/>
      <c r="AQ184" s="69"/>
      <c r="AR184" s="69"/>
      <c r="AS184" s="69"/>
      <c r="AT184" s="69"/>
      <c r="AU184" s="69"/>
      <c r="AV184" s="69"/>
      <c r="AW184" s="69"/>
      <c r="AX184" s="69"/>
      <c r="AY184" s="69"/>
      <c r="AZ184" s="69"/>
      <c r="BA184" s="69"/>
      <c r="BB184" s="69"/>
      <c r="BC184" s="69"/>
      <c r="BD184" s="69"/>
      <c r="BE184" s="69"/>
      <c r="BF184" s="69"/>
      <c r="BG184" s="69"/>
      <c r="BH184" s="69"/>
    </row>
    <row r="185" spans="1:60">
      <c r="A185" s="69"/>
      <c r="B185" s="69"/>
      <c r="C185" s="69"/>
      <c r="D185" s="69"/>
      <c r="E185" s="69"/>
      <c r="F185" s="69"/>
      <c r="G185" s="69"/>
      <c r="H185" s="69"/>
      <c r="I185" s="69"/>
      <c r="J185" s="69"/>
      <c r="K185" s="69"/>
      <c r="L185" s="69"/>
      <c r="M185" s="69"/>
      <c r="N185" s="69"/>
      <c r="O185" s="69"/>
      <c r="P185" s="69"/>
      <c r="Q185" s="69"/>
      <c r="R185" s="69"/>
      <c r="S185" s="69"/>
      <c r="T185" s="69"/>
      <c r="U185" s="69"/>
      <c r="V185" s="69"/>
      <c r="W185" s="69"/>
      <c r="X185" s="69"/>
      <c r="Y185" s="69"/>
      <c r="Z185" s="69"/>
      <c r="AA185" s="69"/>
      <c r="AB185" s="69"/>
      <c r="AC185" s="69"/>
      <c r="AD185" s="69"/>
      <c r="AE185" s="69"/>
      <c r="AF185" s="69"/>
      <c r="AG185" s="69"/>
      <c r="AH185" s="69"/>
      <c r="AI185" s="69"/>
      <c r="AJ185" s="69"/>
      <c r="AK185" s="69"/>
      <c r="AL185" s="69"/>
      <c r="AM185" s="69"/>
      <c r="AN185" s="69"/>
      <c r="AO185" s="69"/>
      <c r="AP185" s="69"/>
      <c r="AQ185" s="69"/>
      <c r="AR185" s="69"/>
      <c r="AS185" s="69"/>
      <c r="AT185" s="69"/>
      <c r="AU185" s="69"/>
      <c r="AV185" s="69"/>
      <c r="AW185" s="69"/>
      <c r="AX185" s="69"/>
      <c r="AY185" s="69"/>
      <c r="AZ185" s="69"/>
      <c r="BA185" s="69"/>
      <c r="BB185" s="69"/>
      <c r="BC185" s="69"/>
      <c r="BD185" s="69"/>
      <c r="BE185" s="69"/>
      <c r="BF185" s="69"/>
      <c r="BG185" s="69"/>
      <c r="BH185" s="69"/>
    </row>
    <row r="186" spans="1:60">
      <c r="A186" s="69"/>
      <c r="B186" s="69"/>
      <c r="C186" s="69"/>
      <c r="D186" s="69"/>
      <c r="E186" s="69"/>
      <c r="F186" s="69"/>
      <c r="G186" s="69"/>
      <c r="H186" s="69"/>
      <c r="I186" s="69"/>
      <c r="J186" s="69"/>
      <c r="K186" s="69"/>
      <c r="L186" s="69"/>
      <c r="M186" s="69"/>
      <c r="N186" s="69"/>
      <c r="O186" s="69"/>
      <c r="P186" s="69"/>
      <c r="Q186" s="69"/>
      <c r="R186" s="69"/>
      <c r="S186" s="69"/>
      <c r="T186" s="69"/>
      <c r="U186" s="69"/>
      <c r="V186" s="69"/>
      <c r="W186" s="69"/>
      <c r="X186" s="69"/>
      <c r="Y186" s="69"/>
      <c r="Z186" s="69"/>
      <c r="AA186" s="69"/>
      <c r="AB186" s="69"/>
      <c r="AC186" s="69"/>
      <c r="AD186" s="69"/>
      <c r="AE186" s="69"/>
      <c r="AF186" s="69"/>
      <c r="AG186" s="69"/>
      <c r="AH186" s="69"/>
      <c r="AI186" s="69"/>
      <c r="AJ186" s="69"/>
      <c r="AK186" s="69"/>
      <c r="AL186" s="69"/>
      <c r="AM186" s="69"/>
      <c r="AN186" s="69"/>
      <c r="AO186" s="69"/>
      <c r="AP186" s="69"/>
      <c r="AQ186" s="69"/>
      <c r="AR186" s="69"/>
      <c r="AS186" s="69"/>
      <c r="AT186" s="69"/>
      <c r="AU186" s="69"/>
      <c r="AV186" s="69"/>
      <c r="AW186" s="69"/>
      <c r="AX186" s="69"/>
      <c r="AY186" s="69"/>
      <c r="AZ186" s="69"/>
      <c r="BA186" s="69"/>
      <c r="BB186" s="69"/>
      <c r="BC186" s="69"/>
      <c r="BD186" s="69"/>
      <c r="BE186" s="69"/>
      <c r="BF186" s="69"/>
      <c r="BG186" s="69"/>
      <c r="BH186" s="69"/>
    </row>
    <row r="187" spans="1:60">
      <c r="A187" s="69"/>
      <c r="B187" s="69"/>
      <c r="C187" s="69"/>
      <c r="D187" s="69"/>
      <c r="E187" s="69"/>
      <c r="F187" s="69"/>
      <c r="G187" s="69"/>
      <c r="H187" s="69"/>
      <c r="I187" s="69"/>
      <c r="J187" s="69"/>
      <c r="K187" s="69"/>
      <c r="L187" s="69"/>
      <c r="M187" s="69"/>
      <c r="N187" s="69"/>
      <c r="O187" s="69"/>
      <c r="P187" s="69"/>
      <c r="Q187" s="69"/>
      <c r="R187" s="69"/>
      <c r="S187" s="69"/>
      <c r="T187" s="69"/>
      <c r="U187" s="69"/>
      <c r="V187" s="69"/>
      <c r="W187" s="69"/>
      <c r="X187" s="69"/>
      <c r="Y187" s="69"/>
      <c r="Z187" s="69"/>
      <c r="AA187" s="69"/>
      <c r="AB187" s="69"/>
      <c r="AC187" s="69"/>
      <c r="AD187" s="69"/>
      <c r="AE187" s="69"/>
      <c r="AF187" s="69"/>
      <c r="AG187" s="69"/>
      <c r="AH187" s="69"/>
      <c r="AI187" s="69"/>
      <c r="AJ187" s="69"/>
      <c r="AK187" s="69"/>
      <c r="AL187" s="69"/>
      <c r="AM187" s="69"/>
      <c r="AN187" s="69"/>
      <c r="AO187" s="69"/>
      <c r="AP187" s="69"/>
      <c r="AQ187" s="69"/>
      <c r="AR187" s="69"/>
      <c r="AS187" s="69"/>
      <c r="AT187" s="69"/>
      <c r="AU187" s="69"/>
      <c r="AV187" s="69"/>
      <c r="AW187" s="69"/>
      <c r="AX187" s="69"/>
      <c r="AY187" s="69"/>
      <c r="AZ187" s="69"/>
      <c r="BA187" s="69"/>
      <c r="BB187" s="69"/>
      <c r="BC187" s="69"/>
      <c r="BD187" s="69"/>
      <c r="BE187" s="69"/>
      <c r="BF187" s="69"/>
      <c r="BG187" s="69"/>
      <c r="BH187" s="69"/>
    </row>
    <row r="188" spans="1:60">
      <c r="A188" s="69"/>
      <c r="B188" s="69"/>
      <c r="C188" s="69"/>
      <c r="D188" s="69"/>
      <c r="E188" s="69"/>
      <c r="F188" s="69"/>
      <c r="G188" s="69"/>
      <c r="H188" s="69"/>
      <c r="I188" s="69"/>
      <c r="J188" s="69"/>
      <c r="K188" s="69"/>
      <c r="L188" s="69"/>
      <c r="M188" s="69"/>
      <c r="N188" s="69"/>
      <c r="O188" s="69"/>
      <c r="P188" s="69"/>
      <c r="Q188" s="69"/>
      <c r="R188" s="69"/>
      <c r="S188" s="69"/>
      <c r="T188" s="69"/>
      <c r="U188" s="69"/>
      <c r="V188" s="69"/>
      <c r="W188" s="69"/>
      <c r="X188" s="69"/>
      <c r="Y188" s="69"/>
      <c r="Z188" s="69"/>
      <c r="AA188" s="69"/>
      <c r="AB188" s="69"/>
      <c r="AC188" s="69"/>
      <c r="AD188" s="69"/>
      <c r="AE188" s="69"/>
      <c r="AF188" s="69"/>
      <c r="AG188" s="69"/>
      <c r="AH188" s="69"/>
      <c r="AI188" s="69"/>
      <c r="AJ188" s="69"/>
      <c r="AK188" s="69"/>
      <c r="AL188" s="69"/>
      <c r="AM188" s="69"/>
      <c r="AN188" s="69"/>
      <c r="AO188" s="69"/>
      <c r="AP188" s="69"/>
      <c r="AQ188" s="69"/>
      <c r="AR188" s="69"/>
      <c r="AS188" s="69"/>
      <c r="AT188" s="69"/>
      <c r="AU188" s="69"/>
      <c r="AV188" s="69"/>
      <c r="AW188" s="69"/>
      <c r="AX188" s="69"/>
      <c r="AY188" s="69"/>
      <c r="AZ188" s="69"/>
      <c r="BA188" s="69"/>
      <c r="BB188" s="69"/>
      <c r="BC188" s="69"/>
      <c r="BD188" s="69"/>
      <c r="BE188" s="69"/>
      <c r="BF188" s="69"/>
      <c r="BG188" s="69"/>
      <c r="BH188" s="69"/>
    </row>
    <row r="189" spans="1:60">
      <c r="A189" s="69"/>
      <c r="B189" s="69"/>
      <c r="C189" s="69"/>
      <c r="D189" s="69"/>
      <c r="E189" s="69"/>
      <c r="F189" s="69"/>
      <c r="G189" s="69"/>
      <c r="H189" s="69"/>
      <c r="I189" s="69"/>
      <c r="J189" s="69"/>
      <c r="K189" s="69"/>
      <c r="L189" s="69"/>
      <c r="M189" s="69"/>
      <c r="N189" s="69"/>
      <c r="O189" s="69"/>
      <c r="P189" s="69"/>
      <c r="Q189" s="69"/>
      <c r="R189" s="69"/>
      <c r="S189" s="69"/>
      <c r="T189" s="69"/>
      <c r="U189" s="69"/>
      <c r="V189" s="69"/>
      <c r="W189" s="69"/>
      <c r="X189" s="69"/>
      <c r="Y189" s="69"/>
      <c r="Z189" s="69"/>
      <c r="AA189" s="69"/>
      <c r="AB189" s="69"/>
      <c r="AC189" s="69"/>
      <c r="AD189" s="69"/>
      <c r="AE189" s="69"/>
      <c r="AF189" s="69"/>
      <c r="AG189" s="69"/>
      <c r="AH189" s="69"/>
      <c r="AI189" s="69"/>
      <c r="AJ189" s="69"/>
      <c r="AK189" s="69"/>
      <c r="AL189" s="69"/>
      <c r="AM189" s="69"/>
      <c r="AN189" s="69"/>
      <c r="AO189" s="69"/>
      <c r="AP189" s="69"/>
      <c r="AQ189" s="69"/>
      <c r="AR189" s="69"/>
      <c r="AS189" s="69"/>
      <c r="AT189" s="69"/>
      <c r="AU189" s="69"/>
      <c r="AV189" s="69"/>
      <c r="AW189" s="69"/>
      <c r="AX189" s="69"/>
      <c r="AY189" s="69"/>
      <c r="AZ189" s="69"/>
      <c r="BA189" s="69"/>
      <c r="BB189" s="69"/>
      <c r="BC189" s="69"/>
      <c r="BD189" s="69"/>
      <c r="BE189" s="69"/>
      <c r="BF189" s="69"/>
      <c r="BG189" s="69"/>
      <c r="BH189" s="69"/>
    </row>
    <row r="190" spans="1:60">
      <c r="A190" s="69"/>
      <c r="B190" s="69"/>
      <c r="C190" s="69"/>
      <c r="D190" s="69"/>
      <c r="E190" s="69"/>
      <c r="F190" s="69"/>
      <c r="G190" s="69"/>
      <c r="H190" s="69"/>
      <c r="I190" s="69"/>
      <c r="J190" s="69"/>
      <c r="K190" s="69"/>
      <c r="L190" s="69"/>
      <c r="M190" s="69"/>
      <c r="N190" s="69"/>
      <c r="O190" s="69"/>
      <c r="P190" s="69"/>
      <c r="Q190" s="69"/>
      <c r="R190" s="69"/>
      <c r="S190" s="69"/>
      <c r="T190" s="69"/>
      <c r="U190" s="69"/>
      <c r="V190" s="69"/>
      <c r="W190" s="69"/>
      <c r="X190" s="69"/>
      <c r="Y190" s="69"/>
      <c r="Z190" s="69"/>
      <c r="AA190" s="69"/>
      <c r="AB190" s="69"/>
      <c r="AC190" s="69"/>
      <c r="AD190" s="69"/>
      <c r="AE190" s="69"/>
      <c r="AF190" s="69"/>
      <c r="AG190" s="69"/>
      <c r="AH190" s="69"/>
      <c r="AI190" s="69"/>
      <c r="AJ190" s="69"/>
      <c r="AK190" s="69"/>
      <c r="AL190" s="69"/>
      <c r="AM190" s="69"/>
      <c r="AN190" s="69"/>
      <c r="AO190" s="69"/>
      <c r="AP190" s="69"/>
      <c r="AQ190" s="69"/>
      <c r="AR190" s="69"/>
      <c r="AS190" s="69"/>
      <c r="AT190" s="69"/>
      <c r="AU190" s="69"/>
      <c r="AV190" s="69"/>
      <c r="AW190" s="69"/>
      <c r="AX190" s="69"/>
      <c r="AY190" s="69"/>
      <c r="AZ190" s="69"/>
      <c r="BA190" s="69"/>
      <c r="BB190" s="69"/>
      <c r="BC190" s="69"/>
      <c r="BD190" s="69"/>
      <c r="BE190" s="69"/>
      <c r="BF190" s="69"/>
      <c r="BG190" s="69"/>
      <c r="BH190" s="69"/>
    </row>
    <row r="191" spans="1:60">
      <c r="A191" s="69"/>
      <c r="J191" s="69"/>
      <c r="K191" s="69"/>
      <c r="L191" s="69"/>
      <c r="M191" s="69"/>
      <c r="N191" s="69"/>
      <c r="O191" s="69"/>
      <c r="P191" s="69"/>
      <c r="Q191" s="69"/>
      <c r="R191" s="69"/>
      <c r="S191" s="69"/>
      <c r="T191" s="69"/>
      <c r="U191" s="69"/>
      <c r="V191" s="69"/>
      <c r="W191" s="69"/>
      <c r="X191" s="69"/>
      <c r="Y191" s="69"/>
      <c r="Z191" s="69"/>
      <c r="AA191" s="69"/>
      <c r="AB191" s="69"/>
      <c r="AC191" s="69"/>
      <c r="AD191" s="69"/>
      <c r="AE191" s="69"/>
      <c r="AF191" s="69"/>
      <c r="AG191" s="69"/>
      <c r="AH191" s="69"/>
      <c r="AI191" s="69"/>
      <c r="AJ191" s="69"/>
      <c r="AK191" s="69"/>
      <c r="AL191" s="69"/>
      <c r="AM191" s="69"/>
      <c r="AN191" s="69"/>
      <c r="AO191" s="69"/>
      <c r="AP191" s="69"/>
      <c r="AQ191" s="69"/>
      <c r="AR191" s="69"/>
      <c r="AS191" s="69"/>
      <c r="AT191" s="69"/>
      <c r="AU191" s="69"/>
      <c r="AV191" s="69"/>
      <c r="AW191" s="69"/>
      <c r="AX191" s="69"/>
      <c r="AY191" s="69"/>
      <c r="AZ191" s="69"/>
      <c r="BA191" s="69"/>
      <c r="BB191" s="69"/>
      <c r="BC191" s="69"/>
      <c r="BD191" s="69"/>
      <c r="BE191" s="69"/>
      <c r="BF191" s="69"/>
      <c r="BG191" s="69"/>
      <c r="BH191" s="69"/>
    </row>
    <row r="192" spans="1:60">
      <c r="A192" s="69"/>
      <c r="J192" s="69"/>
      <c r="K192" s="69"/>
      <c r="L192" s="69"/>
      <c r="M192" s="69"/>
      <c r="N192" s="69"/>
      <c r="O192" s="69"/>
      <c r="P192" s="69"/>
      <c r="Q192" s="69"/>
      <c r="R192" s="69"/>
      <c r="S192" s="69"/>
      <c r="T192" s="69"/>
      <c r="U192" s="69"/>
      <c r="V192" s="69"/>
      <c r="W192" s="69"/>
      <c r="X192" s="69"/>
      <c r="Y192" s="69"/>
      <c r="Z192" s="69"/>
      <c r="AA192" s="69"/>
      <c r="AB192" s="69"/>
      <c r="AC192" s="69"/>
      <c r="AD192" s="69"/>
      <c r="AE192" s="69"/>
      <c r="AF192" s="69"/>
      <c r="AG192" s="69"/>
      <c r="AH192" s="69"/>
      <c r="AI192" s="69"/>
      <c r="AJ192" s="69"/>
      <c r="AK192" s="69"/>
      <c r="AL192" s="69"/>
      <c r="AM192" s="69"/>
      <c r="AN192" s="69"/>
      <c r="AO192" s="69"/>
      <c r="AP192" s="69"/>
      <c r="AQ192" s="69"/>
      <c r="AR192" s="69"/>
      <c r="AS192" s="69"/>
      <c r="AT192" s="69"/>
      <c r="AU192" s="69"/>
      <c r="AV192" s="69"/>
      <c r="AW192" s="69"/>
      <c r="AX192" s="69"/>
      <c r="AY192" s="69"/>
      <c r="AZ192" s="69"/>
      <c r="BA192" s="69"/>
      <c r="BB192" s="69"/>
      <c r="BC192" s="69"/>
      <c r="BD192" s="69"/>
      <c r="BE192" s="69"/>
      <c r="BF192" s="69"/>
      <c r="BG192" s="69"/>
      <c r="BH192" s="69"/>
    </row>
    <row r="193" spans="1:60">
      <c r="A193" s="69"/>
      <c r="J193" s="69"/>
      <c r="K193" s="69"/>
      <c r="L193" s="69"/>
      <c r="M193" s="69"/>
      <c r="N193" s="69"/>
      <c r="O193" s="69"/>
      <c r="P193" s="69"/>
      <c r="Q193" s="69"/>
      <c r="R193" s="69"/>
      <c r="S193" s="69"/>
      <c r="T193" s="69"/>
      <c r="U193" s="69"/>
      <c r="V193" s="69"/>
      <c r="W193" s="69"/>
      <c r="X193" s="69"/>
      <c r="Y193" s="69"/>
      <c r="Z193" s="69"/>
      <c r="AA193" s="69"/>
      <c r="AB193" s="69"/>
      <c r="AC193" s="69"/>
      <c r="AD193" s="69"/>
      <c r="AE193" s="69"/>
      <c r="AF193" s="69"/>
      <c r="AG193" s="69"/>
      <c r="AH193" s="69"/>
      <c r="AI193" s="69"/>
      <c r="AJ193" s="69"/>
      <c r="AK193" s="69"/>
      <c r="AL193" s="69"/>
      <c r="AM193" s="69"/>
      <c r="AN193" s="69"/>
      <c r="AO193" s="69"/>
      <c r="AP193" s="69"/>
      <c r="AQ193" s="69"/>
      <c r="AR193" s="69"/>
      <c r="AS193" s="69"/>
      <c r="AT193" s="69"/>
      <c r="AU193" s="69"/>
      <c r="AV193" s="69"/>
      <c r="AW193" s="69"/>
      <c r="AX193" s="69"/>
      <c r="AY193" s="69"/>
      <c r="AZ193" s="69"/>
      <c r="BA193" s="69"/>
      <c r="BB193" s="69"/>
      <c r="BC193" s="69"/>
      <c r="BD193" s="69"/>
      <c r="BE193" s="69"/>
      <c r="BF193" s="69"/>
      <c r="BG193" s="69"/>
      <c r="BH193" s="69"/>
    </row>
    <row r="194" spans="1:60">
      <c r="A194" s="69"/>
      <c r="J194" s="69"/>
      <c r="K194" s="69"/>
      <c r="L194" s="69"/>
      <c r="M194" s="69"/>
      <c r="N194" s="69"/>
      <c r="O194" s="69"/>
      <c r="P194" s="69"/>
      <c r="Q194" s="69"/>
      <c r="R194" s="69"/>
      <c r="S194" s="69"/>
      <c r="T194" s="69"/>
      <c r="U194" s="69"/>
      <c r="V194" s="69"/>
      <c r="W194" s="69"/>
      <c r="X194" s="69"/>
      <c r="Y194" s="69"/>
      <c r="Z194" s="69"/>
      <c r="AA194" s="69"/>
      <c r="AB194" s="69"/>
      <c r="AC194" s="69"/>
      <c r="AD194" s="69"/>
      <c r="AE194" s="69"/>
      <c r="AF194" s="69"/>
      <c r="AG194" s="69"/>
      <c r="AH194" s="69"/>
      <c r="AI194" s="69"/>
      <c r="AJ194" s="69"/>
      <c r="AK194" s="69"/>
      <c r="AL194" s="69"/>
      <c r="AM194" s="69"/>
      <c r="AN194" s="69"/>
      <c r="AO194" s="69"/>
      <c r="AP194" s="69"/>
      <c r="AQ194" s="69"/>
      <c r="AR194" s="69"/>
      <c r="AS194" s="69"/>
      <c r="AT194" s="69"/>
      <c r="AU194" s="69"/>
      <c r="AV194" s="69"/>
      <c r="AW194" s="69"/>
      <c r="AX194" s="69"/>
      <c r="AY194" s="69"/>
      <c r="AZ194" s="69"/>
      <c r="BA194" s="69"/>
      <c r="BB194" s="69"/>
      <c r="BC194" s="69"/>
      <c r="BD194" s="69"/>
      <c r="BE194" s="69"/>
      <c r="BF194" s="69"/>
      <c r="BG194" s="69"/>
      <c r="BH194" s="69"/>
    </row>
    <row r="195" spans="1:60">
      <c r="A195" s="69"/>
      <c r="J195" s="69"/>
      <c r="K195" s="69"/>
      <c r="L195" s="69"/>
      <c r="M195" s="69"/>
      <c r="N195" s="69"/>
      <c r="O195" s="69"/>
      <c r="P195" s="69"/>
      <c r="Q195" s="69"/>
      <c r="R195" s="69"/>
      <c r="S195" s="69"/>
      <c r="T195" s="69"/>
      <c r="U195" s="69"/>
      <c r="V195" s="69"/>
      <c r="W195" s="69"/>
      <c r="X195" s="69"/>
      <c r="Y195" s="69"/>
      <c r="Z195" s="69"/>
      <c r="AA195" s="69"/>
      <c r="AB195" s="69"/>
      <c r="AC195" s="69"/>
      <c r="AD195" s="69"/>
      <c r="AE195" s="69"/>
      <c r="AF195" s="69"/>
      <c r="AG195" s="69"/>
      <c r="AH195" s="69"/>
      <c r="AI195" s="69"/>
      <c r="AJ195" s="69"/>
      <c r="AK195" s="69"/>
      <c r="AL195" s="69"/>
      <c r="AM195" s="69"/>
      <c r="AN195" s="69"/>
      <c r="AO195" s="69"/>
      <c r="AP195" s="69"/>
      <c r="AQ195" s="69"/>
      <c r="AR195" s="69"/>
      <c r="AS195" s="69"/>
      <c r="AT195" s="69"/>
      <c r="AU195" s="69"/>
      <c r="AV195" s="69"/>
      <c r="AW195" s="69"/>
      <c r="AX195" s="69"/>
      <c r="AY195" s="69"/>
      <c r="AZ195" s="69"/>
      <c r="BA195" s="69"/>
      <c r="BB195" s="69"/>
      <c r="BC195" s="69"/>
      <c r="BD195" s="69"/>
      <c r="BE195" s="69"/>
      <c r="BF195" s="69"/>
      <c r="BG195" s="69"/>
      <c r="BH195" s="69"/>
    </row>
    <row r="196" spans="1:60">
      <c r="A196" s="69"/>
      <c r="J196" s="69"/>
      <c r="K196" s="69"/>
      <c r="L196" s="69"/>
      <c r="M196" s="69"/>
      <c r="N196" s="69"/>
      <c r="O196" s="69"/>
      <c r="P196" s="69"/>
      <c r="Q196" s="69"/>
      <c r="R196" s="69"/>
      <c r="S196" s="69"/>
      <c r="T196" s="69"/>
      <c r="U196" s="69"/>
      <c r="V196" s="69"/>
      <c r="W196" s="69"/>
      <c r="X196" s="69"/>
      <c r="Y196" s="69"/>
      <c r="Z196" s="69"/>
      <c r="AA196" s="69"/>
      <c r="AB196" s="69"/>
      <c r="AC196" s="69"/>
      <c r="AD196" s="69"/>
      <c r="AE196" s="69"/>
      <c r="AF196" s="69"/>
      <c r="AG196" s="69"/>
      <c r="AH196" s="69"/>
      <c r="AI196" s="69"/>
      <c r="AJ196" s="69"/>
      <c r="AK196" s="69"/>
      <c r="AL196" s="69"/>
      <c r="AM196" s="69"/>
      <c r="AN196" s="69"/>
      <c r="AO196" s="69"/>
      <c r="AP196" s="69"/>
      <c r="AQ196" s="69"/>
      <c r="AR196" s="69"/>
      <c r="AS196" s="69"/>
      <c r="AT196" s="69"/>
      <c r="AU196" s="69"/>
      <c r="AV196" s="69"/>
      <c r="AW196" s="69"/>
      <c r="AX196" s="69"/>
      <c r="AY196" s="69"/>
      <c r="AZ196" s="69"/>
      <c r="BA196" s="69"/>
      <c r="BB196" s="69"/>
      <c r="BC196" s="69"/>
      <c r="BD196" s="69"/>
      <c r="BE196" s="69"/>
      <c r="BF196" s="69"/>
      <c r="BG196" s="69"/>
      <c r="BH196" s="69"/>
    </row>
    <row r="197" spans="1:60">
      <c r="A197" s="69"/>
      <c r="J197" s="69"/>
      <c r="K197" s="69"/>
      <c r="L197" s="69"/>
      <c r="M197" s="69"/>
      <c r="N197" s="69"/>
      <c r="O197" s="69"/>
      <c r="P197" s="69"/>
      <c r="Q197" s="69"/>
      <c r="R197" s="69"/>
      <c r="S197" s="69"/>
      <c r="T197" s="69"/>
      <c r="U197" s="69"/>
      <c r="V197" s="69"/>
      <c r="W197" s="69"/>
      <c r="X197" s="69"/>
      <c r="Y197" s="69"/>
      <c r="Z197" s="69"/>
      <c r="AA197" s="69"/>
      <c r="AB197" s="69"/>
      <c r="AC197" s="69"/>
      <c r="AD197" s="69"/>
      <c r="AE197" s="69"/>
      <c r="AF197" s="69"/>
      <c r="AG197" s="69"/>
      <c r="AH197" s="69"/>
      <c r="AI197" s="69"/>
      <c r="AJ197" s="69"/>
      <c r="AK197" s="69"/>
      <c r="AL197" s="69"/>
      <c r="AM197" s="69"/>
      <c r="AN197" s="69"/>
      <c r="AO197" s="69"/>
      <c r="AP197" s="69"/>
      <c r="AQ197" s="69"/>
      <c r="AR197" s="69"/>
      <c r="AS197" s="69"/>
      <c r="AT197" s="69"/>
      <c r="AU197" s="69"/>
      <c r="AV197" s="69"/>
      <c r="AW197" s="69"/>
      <c r="AX197" s="69"/>
      <c r="AY197" s="69"/>
      <c r="AZ197" s="69"/>
      <c r="BA197" s="69"/>
      <c r="BB197" s="69"/>
      <c r="BC197" s="69"/>
      <c r="BD197" s="69"/>
      <c r="BE197" s="69"/>
      <c r="BF197" s="69"/>
      <c r="BG197" s="69"/>
      <c r="BH197" s="69"/>
    </row>
    <row r="198" spans="1:60">
      <c r="A198" s="69"/>
      <c r="J198" s="69"/>
      <c r="K198" s="69"/>
      <c r="L198" s="69"/>
      <c r="M198" s="69"/>
      <c r="N198" s="69"/>
      <c r="O198" s="69"/>
      <c r="P198" s="69"/>
      <c r="Q198" s="69"/>
      <c r="R198" s="69"/>
      <c r="S198" s="69"/>
      <c r="T198" s="69"/>
      <c r="U198" s="69"/>
      <c r="V198" s="69"/>
      <c r="W198" s="69"/>
      <c r="X198" s="69"/>
      <c r="Y198" s="69"/>
      <c r="Z198" s="69"/>
      <c r="AA198" s="69"/>
      <c r="AB198" s="69"/>
      <c r="AC198" s="69"/>
      <c r="AD198" s="69"/>
      <c r="AE198" s="69"/>
      <c r="AF198" s="69"/>
      <c r="AG198" s="69"/>
      <c r="AH198" s="69"/>
      <c r="AI198" s="69"/>
      <c r="AJ198" s="69"/>
      <c r="AK198" s="69"/>
      <c r="AL198" s="69"/>
      <c r="AM198" s="69"/>
      <c r="AN198" s="69"/>
      <c r="AO198" s="69"/>
      <c r="AP198" s="69"/>
      <c r="AQ198" s="69"/>
      <c r="AR198" s="69"/>
      <c r="AS198" s="69"/>
      <c r="AT198" s="69"/>
      <c r="AU198" s="69"/>
      <c r="AV198" s="69"/>
      <c r="AW198" s="69"/>
      <c r="AX198" s="69"/>
      <c r="AY198" s="69"/>
      <c r="AZ198" s="69"/>
      <c r="BA198" s="69"/>
      <c r="BB198" s="69"/>
      <c r="BC198" s="69"/>
      <c r="BD198" s="69"/>
      <c r="BE198" s="69"/>
      <c r="BF198" s="69"/>
      <c r="BG198" s="69"/>
      <c r="BH198" s="69"/>
    </row>
    <row r="199" spans="1:60">
      <c r="A199" s="69"/>
      <c r="J199" s="69"/>
      <c r="K199" s="69"/>
      <c r="L199" s="69"/>
      <c r="M199" s="69"/>
      <c r="N199" s="69"/>
      <c r="O199" s="69"/>
      <c r="P199" s="69"/>
      <c r="Q199" s="69"/>
      <c r="R199" s="69"/>
      <c r="S199" s="69"/>
      <c r="T199" s="69"/>
      <c r="U199" s="69"/>
      <c r="V199" s="69"/>
      <c r="W199" s="69"/>
      <c r="X199" s="69"/>
      <c r="Y199" s="69"/>
      <c r="Z199" s="69"/>
      <c r="AA199" s="69"/>
      <c r="AB199" s="69"/>
      <c r="AC199" s="69"/>
      <c r="AD199" s="69"/>
      <c r="AE199" s="69"/>
      <c r="AF199" s="69"/>
      <c r="AG199" s="69"/>
      <c r="AH199" s="69"/>
      <c r="AI199" s="69"/>
      <c r="AJ199" s="69"/>
      <c r="AK199" s="69"/>
      <c r="AL199" s="69"/>
      <c r="AM199" s="69"/>
      <c r="AN199" s="69"/>
      <c r="AO199" s="69"/>
      <c r="AP199" s="69"/>
      <c r="AQ199" s="69"/>
      <c r="AR199" s="69"/>
      <c r="AS199" s="69"/>
      <c r="AT199" s="69"/>
      <c r="AU199" s="69"/>
      <c r="AV199" s="69"/>
      <c r="AW199" s="69"/>
      <c r="AX199" s="69"/>
      <c r="AY199" s="69"/>
      <c r="AZ199" s="69"/>
      <c r="BA199" s="69"/>
      <c r="BB199" s="69"/>
      <c r="BC199" s="69"/>
      <c r="BD199" s="69"/>
      <c r="BE199" s="69"/>
      <c r="BF199" s="69"/>
      <c r="BG199" s="69"/>
      <c r="BH199" s="69"/>
    </row>
    <row r="200" spans="1:60">
      <c r="A200" s="69"/>
      <c r="J200" s="69"/>
      <c r="K200" s="69"/>
      <c r="L200" s="69"/>
      <c r="M200" s="69"/>
      <c r="N200" s="69"/>
      <c r="O200" s="69"/>
      <c r="P200" s="69"/>
      <c r="Q200" s="69"/>
      <c r="R200" s="69"/>
      <c r="S200" s="69"/>
      <c r="T200" s="69"/>
      <c r="U200" s="69"/>
      <c r="V200" s="69"/>
      <c r="W200" s="69"/>
      <c r="X200" s="69"/>
      <c r="Y200" s="69"/>
      <c r="Z200" s="69"/>
      <c r="AA200" s="69"/>
      <c r="AB200" s="69"/>
      <c r="AC200" s="69"/>
      <c r="AD200" s="69"/>
      <c r="AE200" s="69"/>
      <c r="AF200" s="69"/>
      <c r="AG200" s="69"/>
      <c r="AH200" s="69"/>
      <c r="AI200" s="69"/>
      <c r="AJ200" s="69"/>
      <c r="AK200" s="69"/>
      <c r="AL200" s="69"/>
      <c r="AM200" s="69"/>
      <c r="AN200" s="69"/>
      <c r="AO200" s="69"/>
      <c r="AP200" s="69"/>
      <c r="AQ200" s="69"/>
      <c r="AR200" s="69"/>
      <c r="AS200" s="69"/>
      <c r="AT200" s="69"/>
      <c r="AU200" s="69"/>
      <c r="AV200" s="69"/>
      <c r="AW200" s="69"/>
      <c r="AX200" s="69"/>
      <c r="AY200" s="69"/>
      <c r="AZ200" s="69"/>
      <c r="BA200" s="69"/>
      <c r="BB200" s="69"/>
      <c r="BC200" s="69"/>
      <c r="BD200" s="69"/>
      <c r="BE200" s="69"/>
      <c r="BF200" s="69"/>
      <c r="BG200" s="69"/>
      <c r="BH200" s="69"/>
    </row>
    <row r="201" spans="1:60">
      <c r="A201" s="69"/>
      <c r="J201" s="69"/>
      <c r="K201" s="69"/>
      <c r="L201" s="69"/>
      <c r="M201" s="69"/>
      <c r="N201" s="69"/>
      <c r="O201" s="69"/>
      <c r="P201" s="69"/>
      <c r="Q201" s="69"/>
      <c r="R201" s="69"/>
      <c r="S201" s="69"/>
      <c r="T201" s="69"/>
      <c r="U201" s="69"/>
      <c r="V201" s="69"/>
      <c r="W201" s="69"/>
      <c r="X201" s="69"/>
      <c r="Y201" s="69"/>
      <c r="Z201" s="69"/>
      <c r="AA201" s="69"/>
      <c r="AB201" s="69"/>
      <c r="AC201" s="69"/>
      <c r="AD201" s="69"/>
      <c r="AE201" s="69"/>
      <c r="AF201" s="69"/>
      <c r="AG201" s="69"/>
      <c r="AH201" s="69"/>
      <c r="AI201" s="69"/>
      <c r="AJ201" s="69"/>
      <c r="AK201" s="69"/>
      <c r="AL201" s="69"/>
      <c r="AM201" s="69"/>
      <c r="AN201" s="69"/>
      <c r="AO201" s="69"/>
      <c r="AP201" s="69"/>
      <c r="AQ201" s="69"/>
      <c r="AR201" s="69"/>
      <c r="AS201" s="69"/>
      <c r="AT201" s="69"/>
      <c r="AU201" s="69"/>
      <c r="AV201" s="69"/>
      <c r="AW201" s="69"/>
      <c r="AX201" s="69"/>
      <c r="AY201" s="69"/>
      <c r="AZ201" s="69"/>
      <c r="BA201" s="69"/>
      <c r="BB201" s="69"/>
      <c r="BC201" s="69"/>
      <c r="BD201" s="69"/>
      <c r="BE201" s="69"/>
      <c r="BF201" s="69"/>
      <c r="BG201" s="69"/>
      <c r="BH201" s="69"/>
    </row>
    <row r="202" spans="1:60">
      <c r="A202" s="69"/>
      <c r="J202" s="69"/>
      <c r="K202" s="69"/>
      <c r="L202" s="69"/>
      <c r="M202" s="69"/>
      <c r="N202" s="69"/>
      <c r="O202" s="69"/>
      <c r="P202" s="69"/>
      <c r="Q202" s="69"/>
      <c r="R202" s="69"/>
      <c r="S202" s="69"/>
      <c r="T202" s="69"/>
      <c r="U202" s="69"/>
      <c r="V202" s="69"/>
      <c r="W202" s="69"/>
      <c r="X202" s="69"/>
      <c r="Y202" s="69"/>
      <c r="Z202" s="69"/>
      <c r="AA202" s="69"/>
      <c r="AB202" s="69"/>
      <c r="AC202" s="69"/>
      <c r="AD202" s="69"/>
      <c r="AE202" s="69"/>
      <c r="AF202" s="69"/>
      <c r="AG202" s="69"/>
      <c r="AH202" s="69"/>
      <c r="AI202" s="69"/>
      <c r="AJ202" s="69"/>
      <c r="AK202" s="69"/>
      <c r="AL202" s="69"/>
      <c r="AM202" s="69"/>
      <c r="AN202" s="69"/>
      <c r="AO202" s="69"/>
      <c r="AP202" s="69"/>
      <c r="AQ202" s="69"/>
      <c r="AR202" s="69"/>
      <c r="AS202" s="69"/>
      <c r="AT202" s="69"/>
      <c r="AU202" s="69"/>
      <c r="AV202" s="69"/>
      <c r="AW202" s="69"/>
      <c r="AX202" s="69"/>
      <c r="AY202" s="69"/>
      <c r="AZ202" s="69"/>
      <c r="BA202" s="69"/>
      <c r="BB202" s="69"/>
      <c r="BC202" s="69"/>
      <c r="BD202" s="69"/>
      <c r="BE202" s="69"/>
      <c r="BF202" s="69"/>
      <c r="BG202" s="69"/>
      <c r="BH202" s="69"/>
    </row>
    <row r="203" spans="1:60">
      <c r="A203" s="69"/>
      <c r="J203" s="69"/>
      <c r="K203" s="69"/>
      <c r="L203" s="69"/>
      <c r="M203" s="69"/>
      <c r="N203" s="69"/>
      <c r="O203" s="69"/>
      <c r="P203" s="69"/>
      <c r="Q203" s="69"/>
      <c r="R203" s="69"/>
      <c r="S203" s="69"/>
      <c r="T203" s="69"/>
      <c r="U203" s="69"/>
      <c r="V203" s="69"/>
      <c r="W203" s="69"/>
      <c r="X203" s="69"/>
      <c r="Y203" s="69"/>
      <c r="Z203" s="69"/>
      <c r="AA203" s="69"/>
      <c r="AB203" s="69"/>
      <c r="AC203" s="69"/>
      <c r="AD203" s="69"/>
      <c r="AE203" s="69"/>
      <c r="AF203" s="69"/>
      <c r="AG203" s="69"/>
      <c r="AH203" s="69"/>
      <c r="AI203" s="69"/>
      <c r="AJ203" s="69"/>
      <c r="AK203" s="69"/>
      <c r="AL203" s="69"/>
      <c r="AM203" s="69"/>
      <c r="AN203" s="69"/>
      <c r="AO203" s="69"/>
      <c r="AP203" s="69"/>
      <c r="AQ203" s="69"/>
      <c r="AR203" s="69"/>
      <c r="AS203" s="69"/>
      <c r="AT203" s="69"/>
      <c r="AU203" s="69"/>
      <c r="AV203" s="69"/>
      <c r="AW203" s="69"/>
      <c r="AX203" s="69"/>
      <c r="AY203" s="69"/>
      <c r="AZ203" s="69"/>
      <c r="BA203" s="69"/>
      <c r="BB203" s="69"/>
      <c r="BC203" s="69"/>
      <c r="BD203" s="69"/>
      <c r="BE203" s="69"/>
      <c r="BF203" s="69"/>
      <c r="BG203" s="69"/>
      <c r="BH203" s="69"/>
    </row>
    <row r="204" spans="1:60">
      <c r="A204" s="69"/>
      <c r="J204" s="69"/>
      <c r="K204" s="69"/>
      <c r="L204" s="69"/>
      <c r="M204" s="69"/>
      <c r="N204" s="69"/>
      <c r="O204" s="69"/>
      <c r="P204" s="69"/>
      <c r="Q204" s="69"/>
      <c r="R204" s="69"/>
      <c r="S204" s="69"/>
      <c r="T204" s="69"/>
      <c r="U204" s="69"/>
      <c r="V204" s="69"/>
      <c r="W204" s="69"/>
      <c r="X204" s="69"/>
      <c r="Y204" s="69"/>
      <c r="Z204" s="69"/>
      <c r="AA204" s="69"/>
      <c r="AB204" s="69"/>
      <c r="AC204" s="69"/>
      <c r="AD204" s="69"/>
      <c r="AE204" s="69"/>
      <c r="AF204" s="69"/>
      <c r="AG204" s="69"/>
      <c r="AH204" s="69"/>
      <c r="AI204" s="69"/>
      <c r="AJ204" s="69"/>
      <c r="AK204" s="69"/>
      <c r="AL204" s="69"/>
      <c r="AM204" s="69"/>
      <c r="AN204" s="69"/>
      <c r="AO204" s="69"/>
      <c r="AP204" s="69"/>
      <c r="AQ204" s="69"/>
      <c r="AR204" s="69"/>
      <c r="AS204" s="69"/>
      <c r="AT204" s="69"/>
      <c r="AU204" s="69"/>
      <c r="AV204" s="69"/>
      <c r="AW204" s="69"/>
      <c r="AX204" s="69"/>
      <c r="AY204" s="69"/>
      <c r="AZ204" s="69"/>
      <c r="BA204" s="69"/>
      <c r="BB204" s="69"/>
      <c r="BC204" s="69"/>
      <c r="BD204" s="69"/>
      <c r="BE204" s="69"/>
      <c r="BF204" s="69"/>
      <c r="BG204" s="69"/>
      <c r="BH204" s="69"/>
    </row>
    <row r="205" spans="1:60">
      <c r="A205" s="69"/>
      <c r="J205" s="69"/>
      <c r="K205" s="69"/>
      <c r="L205" s="69"/>
      <c r="M205" s="69"/>
      <c r="N205" s="69"/>
      <c r="O205" s="69"/>
      <c r="P205" s="69"/>
      <c r="Q205" s="69"/>
      <c r="R205" s="69"/>
      <c r="S205" s="69"/>
      <c r="T205" s="69"/>
      <c r="U205" s="69"/>
      <c r="V205" s="69"/>
      <c r="W205" s="69"/>
      <c r="X205" s="69"/>
      <c r="Y205" s="69"/>
      <c r="Z205" s="69"/>
      <c r="AA205" s="69"/>
      <c r="AB205" s="69"/>
      <c r="AC205" s="69"/>
      <c r="AD205" s="69"/>
      <c r="AE205" s="69"/>
      <c r="AF205" s="69"/>
      <c r="AG205" s="69"/>
      <c r="AH205" s="69"/>
      <c r="AI205" s="69"/>
      <c r="AJ205" s="69"/>
      <c r="AK205" s="69"/>
      <c r="AL205" s="69"/>
      <c r="AM205" s="69"/>
      <c r="AN205" s="69"/>
      <c r="AO205" s="69"/>
      <c r="AP205" s="69"/>
      <c r="AQ205" s="69"/>
      <c r="AR205" s="69"/>
      <c r="AS205" s="69"/>
      <c r="AT205" s="69"/>
      <c r="AU205" s="69"/>
      <c r="AV205" s="69"/>
      <c r="AW205" s="69"/>
      <c r="AX205" s="69"/>
      <c r="AY205" s="69"/>
      <c r="AZ205" s="69"/>
      <c r="BA205" s="69"/>
      <c r="BB205" s="69"/>
      <c r="BC205" s="69"/>
      <c r="BD205" s="69"/>
      <c r="BE205" s="69"/>
      <c r="BF205" s="69"/>
      <c r="BG205" s="69"/>
      <c r="BH205" s="69"/>
    </row>
    <row r="206" spans="1:60">
      <c r="A206" s="69"/>
      <c r="J206" s="69"/>
      <c r="K206" s="69"/>
      <c r="L206" s="69"/>
      <c r="M206" s="69"/>
      <c r="N206" s="69"/>
      <c r="O206" s="69"/>
      <c r="P206" s="69"/>
      <c r="Q206" s="69"/>
      <c r="R206" s="69"/>
      <c r="S206" s="69"/>
      <c r="T206" s="69"/>
      <c r="U206" s="69"/>
      <c r="V206" s="69"/>
      <c r="W206" s="69"/>
      <c r="X206" s="69"/>
      <c r="Y206" s="69"/>
      <c r="Z206" s="69"/>
      <c r="AA206" s="69"/>
      <c r="AB206" s="69"/>
      <c r="AC206" s="69"/>
      <c r="AD206" s="69"/>
      <c r="AE206" s="69"/>
      <c r="AF206" s="69"/>
      <c r="AG206" s="69"/>
      <c r="AH206" s="69"/>
      <c r="AI206" s="69"/>
      <c r="AJ206" s="69"/>
      <c r="AK206" s="69"/>
      <c r="AL206" s="69"/>
      <c r="AM206" s="69"/>
      <c r="AN206" s="69"/>
      <c r="AO206" s="69"/>
      <c r="AP206" s="69"/>
      <c r="AQ206" s="69"/>
      <c r="AR206" s="69"/>
      <c r="AS206" s="69"/>
      <c r="AT206" s="69"/>
      <c r="AU206" s="69"/>
      <c r="AV206" s="69"/>
      <c r="AW206" s="69"/>
      <c r="AX206" s="69"/>
      <c r="AY206" s="69"/>
      <c r="AZ206" s="69"/>
      <c r="BA206" s="69"/>
      <c r="BB206" s="69"/>
      <c r="BC206" s="69"/>
      <c r="BD206" s="69"/>
      <c r="BE206" s="69"/>
      <c r="BF206" s="69"/>
      <c r="BG206" s="69"/>
      <c r="BH206" s="69"/>
    </row>
    <row r="207" spans="1:60">
      <c r="A207" s="69"/>
      <c r="J207" s="69"/>
      <c r="K207" s="69"/>
      <c r="L207" s="69"/>
      <c r="M207" s="69"/>
      <c r="N207" s="69"/>
      <c r="O207" s="69"/>
      <c r="P207" s="69"/>
      <c r="Q207" s="69"/>
      <c r="R207" s="69"/>
      <c r="S207" s="69"/>
      <c r="T207" s="69"/>
      <c r="U207" s="69"/>
      <c r="V207" s="69"/>
      <c r="W207" s="69"/>
      <c r="X207" s="69"/>
      <c r="Y207" s="69"/>
      <c r="Z207" s="69"/>
      <c r="AA207" s="69"/>
      <c r="AB207" s="69"/>
      <c r="AC207" s="69"/>
      <c r="AD207" s="69"/>
      <c r="AE207" s="69"/>
      <c r="AF207" s="69"/>
      <c r="AG207" s="69"/>
      <c r="AH207" s="69"/>
      <c r="AI207" s="69"/>
      <c r="AJ207" s="69"/>
      <c r="AK207" s="69"/>
      <c r="AL207" s="69"/>
      <c r="AM207" s="69"/>
      <c r="AN207" s="69"/>
      <c r="AO207" s="69"/>
      <c r="AP207" s="69"/>
      <c r="AQ207" s="69"/>
      <c r="AR207" s="69"/>
      <c r="AS207" s="69"/>
      <c r="AT207" s="69"/>
      <c r="AU207" s="69"/>
      <c r="AV207" s="69"/>
      <c r="AW207" s="69"/>
      <c r="AX207" s="69"/>
      <c r="AY207" s="69"/>
      <c r="AZ207" s="69"/>
      <c r="BA207" s="69"/>
      <c r="BB207" s="69"/>
      <c r="BC207" s="69"/>
      <c r="BD207" s="69"/>
      <c r="BE207" s="69"/>
      <c r="BF207" s="69"/>
      <c r="BG207" s="69"/>
      <c r="BH207" s="69"/>
    </row>
    <row r="208" spans="1:60">
      <c r="A208" s="69"/>
      <c r="J208" s="69"/>
      <c r="K208" s="69"/>
      <c r="L208" s="69"/>
      <c r="M208" s="69"/>
      <c r="N208" s="69"/>
      <c r="O208" s="69"/>
      <c r="P208" s="69"/>
      <c r="Q208" s="69"/>
      <c r="R208" s="69"/>
      <c r="S208" s="69"/>
      <c r="T208" s="69"/>
      <c r="U208" s="69"/>
      <c r="V208" s="69"/>
      <c r="W208" s="69"/>
      <c r="X208" s="69"/>
      <c r="Y208" s="69"/>
      <c r="Z208" s="69"/>
      <c r="AA208" s="69"/>
      <c r="AB208" s="69"/>
      <c r="AC208" s="69"/>
      <c r="AD208" s="69"/>
      <c r="AE208" s="69"/>
      <c r="AF208" s="69"/>
      <c r="AG208" s="69"/>
      <c r="AH208" s="69"/>
      <c r="AI208" s="69"/>
      <c r="AJ208" s="69"/>
      <c r="AK208" s="69"/>
      <c r="AL208" s="69"/>
      <c r="AM208" s="69"/>
      <c r="AN208" s="69"/>
      <c r="AO208" s="69"/>
      <c r="AP208" s="69"/>
      <c r="AQ208" s="69"/>
      <c r="AR208" s="69"/>
      <c r="AS208" s="69"/>
      <c r="AT208" s="69"/>
      <c r="AU208" s="69"/>
      <c r="AV208" s="69"/>
      <c r="AW208" s="69"/>
      <c r="AX208" s="69"/>
      <c r="AY208" s="69"/>
      <c r="AZ208" s="69"/>
      <c r="BA208" s="69"/>
      <c r="BB208" s="69"/>
      <c r="BC208" s="69"/>
      <c r="BD208" s="69"/>
      <c r="BE208" s="69"/>
      <c r="BF208" s="69"/>
      <c r="BG208" s="69"/>
      <c r="BH208" s="69"/>
    </row>
    <row r="209" spans="1:60">
      <c r="A209" s="69"/>
      <c r="J209" s="69"/>
      <c r="K209" s="69"/>
      <c r="L209" s="69"/>
      <c r="M209" s="69"/>
      <c r="N209" s="69"/>
      <c r="O209" s="69"/>
      <c r="P209" s="69"/>
      <c r="Q209" s="69"/>
      <c r="R209" s="69"/>
      <c r="S209" s="69"/>
      <c r="T209" s="69"/>
      <c r="U209" s="69"/>
      <c r="V209" s="69"/>
      <c r="W209" s="69"/>
      <c r="X209" s="69"/>
      <c r="Y209" s="69"/>
      <c r="Z209" s="69"/>
      <c r="AA209" s="69"/>
      <c r="AB209" s="69"/>
      <c r="AC209" s="69"/>
      <c r="AD209" s="69"/>
      <c r="AE209" s="69"/>
      <c r="AF209" s="69"/>
      <c r="AG209" s="69"/>
      <c r="AH209" s="69"/>
      <c r="AI209" s="69"/>
      <c r="AJ209" s="69"/>
      <c r="AK209" s="69"/>
      <c r="AL209" s="69"/>
      <c r="AM209" s="69"/>
      <c r="AN209" s="69"/>
      <c r="AO209" s="69"/>
      <c r="AP209" s="69"/>
      <c r="AQ209" s="69"/>
      <c r="AR209" s="69"/>
      <c r="AS209" s="69"/>
      <c r="AT209" s="69"/>
      <c r="AU209" s="69"/>
      <c r="AV209" s="69"/>
      <c r="AW209" s="69"/>
      <c r="AX209" s="69"/>
      <c r="AY209" s="69"/>
      <c r="AZ209" s="69"/>
      <c r="BA209" s="69"/>
      <c r="BB209" s="69"/>
      <c r="BC209" s="69"/>
      <c r="BD209" s="69"/>
      <c r="BE209" s="69"/>
      <c r="BF209" s="69"/>
      <c r="BG209" s="69"/>
      <c r="BH209" s="69"/>
    </row>
    <row r="210" spans="1:60">
      <c r="A210" s="69"/>
      <c r="J210" s="69"/>
      <c r="K210" s="69"/>
      <c r="L210" s="69"/>
      <c r="M210" s="69"/>
      <c r="N210" s="69"/>
      <c r="O210" s="69"/>
      <c r="P210" s="69"/>
      <c r="Q210" s="69"/>
      <c r="R210" s="69"/>
      <c r="S210" s="69"/>
      <c r="T210" s="69"/>
      <c r="U210" s="69"/>
      <c r="V210" s="69"/>
      <c r="W210" s="69"/>
      <c r="X210" s="69"/>
      <c r="Y210" s="69"/>
      <c r="Z210" s="69"/>
      <c r="AA210" s="69"/>
      <c r="AB210" s="69"/>
      <c r="AC210" s="69"/>
      <c r="AD210" s="69"/>
      <c r="AE210" s="69"/>
      <c r="AF210" s="69"/>
      <c r="AG210" s="69"/>
      <c r="AH210" s="69"/>
      <c r="AI210" s="69"/>
      <c r="AJ210" s="69"/>
      <c r="AK210" s="69"/>
      <c r="AL210" s="69"/>
      <c r="AM210" s="69"/>
      <c r="AN210" s="69"/>
      <c r="AO210" s="69"/>
      <c r="AP210" s="69"/>
      <c r="AQ210" s="69"/>
      <c r="AR210" s="69"/>
      <c r="AS210" s="69"/>
      <c r="AT210" s="69"/>
      <c r="AU210" s="69"/>
      <c r="AV210" s="69"/>
      <c r="AW210" s="69"/>
      <c r="AX210" s="69"/>
      <c r="AY210" s="69"/>
      <c r="AZ210" s="69"/>
      <c r="BA210" s="69"/>
      <c r="BB210" s="69"/>
      <c r="BC210" s="69"/>
      <c r="BD210" s="69"/>
      <c r="BE210" s="69"/>
      <c r="BF210" s="69"/>
      <c r="BG210" s="69"/>
      <c r="BH210" s="69"/>
    </row>
    <row r="211" spans="1:60">
      <c r="A211" s="69"/>
      <c r="J211" s="69"/>
      <c r="K211" s="69"/>
      <c r="L211" s="69"/>
      <c r="M211" s="69"/>
      <c r="N211" s="69"/>
      <c r="O211" s="69"/>
      <c r="P211" s="69"/>
      <c r="Q211" s="69"/>
      <c r="R211" s="69"/>
      <c r="S211" s="69"/>
      <c r="T211" s="69"/>
      <c r="U211" s="69"/>
      <c r="V211" s="69"/>
      <c r="W211" s="69"/>
      <c r="X211" s="69"/>
      <c r="Y211" s="69"/>
      <c r="Z211" s="69"/>
      <c r="AA211" s="69"/>
      <c r="AB211" s="69"/>
      <c r="AC211" s="69"/>
      <c r="AD211" s="69"/>
      <c r="AE211" s="69"/>
      <c r="AF211" s="69"/>
      <c r="AG211" s="69"/>
      <c r="AH211" s="69"/>
      <c r="AI211" s="69"/>
      <c r="AJ211" s="69"/>
      <c r="AK211" s="69"/>
      <c r="AL211" s="69"/>
      <c r="AM211" s="69"/>
      <c r="AN211" s="69"/>
      <c r="AO211" s="69"/>
      <c r="AP211" s="69"/>
      <c r="AQ211" s="69"/>
      <c r="AR211" s="69"/>
      <c r="AS211" s="69"/>
      <c r="AT211" s="69"/>
      <c r="AU211" s="69"/>
      <c r="AV211" s="69"/>
      <c r="AW211" s="69"/>
      <c r="AX211" s="69"/>
      <c r="AY211" s="69"/>
      <c r="AZ211" s="69"/>
      <c r="BA211" s="69"/>
      <c r="BB211" s="69"/>
      <c r="BC211" s="69"/>
      <c r="BD211" s="69"/>
      <c r="BE211" s="69"/>
      <c r="BF211" s="69"/>
      <c r="BG211" s="69"/>
      <c r="BH211" s="69"/>
    </row>
    <row r="212" spans="1:60">
      <c r="A212" s="69"/>
      <c r="J212" s="69"/>
      <c r="K212" s="69"/>
      <c r="L212" s="69"/>
      <c r="M212" s="69"/>
      <c r="N212" s="69"/>
      <c r="O212" s="69"/>
      <c r="P212" s="69"/>
      <c r="Q212" s="69"/>
      <c r="R212" s="69"/>
      <c r="S212" s="69"/>
      <c r="T212" s="69"/>
      <c r="U212" s="69"/>
      <c r="V212" s="69"/>
      <c r="W212" s="69"/>
      <c r="X212" s="69"/>
      <c r="Y212" s="69"/>
      <c r="Z212" s="69"/>
      <c r="AA212" s="69"/>
      <c r="AB212" s="69"/>
      <c r="AC212" s="69"/>
      <c r="AD212" s="69"/>
      <c r="AE212" s="69"/>
      <c r="AF212" s="69"/>
      <c r="AG212" s="69"/>
      <c r="AH212" s="69"/>
      <c r="AI212" s="69"/>
      <c r="AJ212" s="69"/>
      <c r="AK212" s="69"/>
      <c r="AL212" s="69"/>
      <c r="AM212" s="69"/>
      <c r="AN212" s="69"/>
      <c r="AO212" s="69"/>
      <c r="AP212" s="69"/>
      <c r="AQ212" s="69"/>
      <c r="AR212" s="69"/>
      <c r="AS212" s="69"/>
      <c r="AT212" s="69"/>
      <c r="AU212" s="69"/>
      <c r="AV212" s="69"/>
      <c r="AW212" s="69"/>
      <c r="AX212" s="69"/>
      <c r="AY212" s="69"/>
      <c r="AZ212" s="69"/>
      <c r="BA212" s="69"/>
      <c r="BB212" s="69"/>
      <c r="BC212" s="69"/>
      <c r="BD212" s="69"/>
      <c r="BE212" s="69"/>
      <c r="BF212" s="69"/>
      <c r="BG212" s="69"/>
      <c r="BH212" s="69"/>
    </row>
    <row r="213" spans="1:60">
      <c r="A213" s="69"/>
      <c r="J213" s="69"/>
      <c r="K213" s="69"/>
      <c r="L213" s="69"/>
      <c r="M213" s="69"/>
      <c r="N213" s="69"/>
      <c r="O213" s="69"/>
      <c r="P213" s="69"/>
      <c r="Q213" s="69"/>
      <c r="R213" s="69"/>
      <c r="S213" s="69"/>
      <c r="T213" s="69"/>
      <c r="U213" s="69"/>
      <c r="V213" s="69"/>
      <c r="W213" s="69"/>
      <c r="X213" s="69"/>
      <c r="Y213" s="69"/>
      <c r="Z213" s="69"/>
      <c r="AA213" s="69"/>
      <c r="AB213" s="69"/>
      <c r="AC213" s="69"/>
      <c r="AD213" s="69"/>
      <c r="AE213" s="69"/>
      <c r="AF213" s="69"/>
      <c r="AG213" s="69"/>
      <c r="AH213" s="69"/>
      <c r="AI213" s="69"/>
      <c r="AJ213" s="69"/>
      <c r="AK213" s="69"/>
      <c r="AL213" s="69"/>
      <c r="AM213" s="69"/>
      <c r="AN213" s="69"/>
      <c r="AO213" s="69"/>
      <c r="AP213" s="69"/>
      <c r="AQ213" s="69"/>
      <c r="AR213" s="69"/>
      <c r="AS213" s="69"/>
      <c r="AT213" s="69"/>
      <c r="AU213" s="69"/>
      <c r="AV213" s="69"/>
      <c r="AW213" s="69"/>
      <c r="AX213" s="69"/>
      <c r="AY213" s="69"/>
      <c r="AZ213" s="69"/>
      <c r="BA213" s="69"/>
      <c r="BB213" s="69"/>
      <c r="BC213" s="69"/>
      <c r="BD213" s="69"/>
      <c r="BE213" s="69"/>
      <c r="BF213" s="69"/>
      <c r="BG213" s="69"/>
      <c r="BH213" s="69"/>
    </row>
    <row r="214" spans="1:60">
      <c r="A214" s="69"/>
      <c r="J214" s="69"/>
      <c r="K214" s="69"/>
      <c r="L214" s="69"/>
      <c r="M214" s="69"/>
      <c r="N214" s="69"/>
      <c r="O214" s="69"/>
      <c r="P214" s="69"/>
      <c r="Q214" s="69"/>
      <c r="R214" s="69"/>
      <c r="S214" s="69"/>
      <c r="T214" s="69"/>
      <c r="U214" s="69"/>
      <c r="V214" s="69"/>
      <c r="W214" s="69"/>
      <c r="X214" s="69"/>
      <c r="Y214" s="69"/>
      <c r="Z214" s="69"/>
      <c r="AA214" s="69"/>
      <c r="AB214" s="69"/>
      <c r="AC214" s="69"/>
      <c r="AD214" s="69"/>
      <c r="AE214" s="69"/>
      <c r="AF214" s="69"/>
      <c r="AG214" s="69"/>
      <c r="AH214" s="69"/>
      <c r="AI214" s="69"/>
      <c r="AJ214" s="69"/>
      <c r="AK214" s="69"/>
      <c r="AL214" s="69"/>
      <c r="AM214" s="69"/>
      <c r="AN214" s="69"/>
      <c r="AO214" s="69"/>
      <c r="AP214" s="69"/>
      <c r="AQ214" s="69"/>
      <c r="AR214" s="69"/>
      <c r="AS214" s="69"/>
      <c r="AT214" s="69"/>
      <c r="AU214" s="69"/>
      <c r="AV214" s="69"/>
      <c r="AW214" s="69"/>
      <c r="AX214" s="69"/>
      <c r="AY214" s="69"/>
      <c r="AZ214" s="69"/>
      <c r="BA214" s="69"/>
      <c r="BB214" s="69"/>
      <c r="BC214" s="69"/>
      <c r="BD214" s="69"/>
      <c r="BE214" s="69"/>
      <c r="BF214" s="69"/>
      <c r="BG214" s="69"/>
      <c r="BH214" s="69"/>
    </row>
    <row r="215" spans="1:60">
      <c r="A215" s="69"/>
      <c r="J215" s="69"/>
      <c r="K215" s="69"/>
      <c r="L215" s="69"/>
      <c r="M215" s="69"/>
      <c r="N215" s="69"/>
      <c r="O215" s="69"/>
      <c r="P215" s="69"/>
      <c r="Q215" s="69"/>
      <c r="R215" s="69"/>
      <c r="S215" s="69"/>
      <c r="T215" s="69"/>
      <c r="U215" s="69"/>
      <c r="V215" s="69"/>
      <c r="W215" s="69"/>
      <c r="X215" s="69"/>
      <c r="Y215" s="69"/>
      <c r="Z215" s="69"/>
      <c r="AA215" s="69"/>
      <c r="AB215" s="69"/>
      <c r="AC215" s="69"/>
      <c r="AD215" s="69"/>
      <c r="AE215" s="69"/>
      <c r="AF215" s="69"/>
      <c r="AG215" s="69"/>
      <c r="AH215" s="69"/>
      <c r="AI215" s="69"/>
      <c r="AJ215" s="69"/>
      <c r="AK215" s="69"/>
      <c r="AL215" s="69"/>
      <c r="AM215" s="69"/>
      <c r="AN215" s="69"/>
      <c r="AO215" s="69"/>
      <c r="AP215" s="69"/>
      <c r="AQ215" s="69"/>
      <c r="AR215" s="69"/>
      <c r="AS215" s="69"/>
      <c r="AT215" s="69"/>
      <c r="AU215" s="69"/>
      <c r="AV215" s="69"/>
      <c r="AW215" s="69"/>
      <c r="AX215" s="69"/>
      <c r="AY215" s="69"/>
      <c r="AZ215" s="69"/>
      <c r="BA215" s="69"/>
      <c r="BB215" s="69"/>
      <c r="BC215" s="69"/>
      <c r="BD215" s="69"/>
      <c r="BE215" s="69"/>
      <c r="BF215" s="69"/>
      <c r="BG215" s="69"/>
      <c r="BH215" s="69"/>
    </row>
    <row r="216" spans="1:60">
      <c r="A216" s="69"/>
      <c r="J216" s="69"/>
      <c r="K216" s="69"/>
      <c r="L216" s="69"/>
      <c r="M216" s="69"/>
      <c r="N216" s="69"/>
      <c r="O216" s="69"/>
      <c r="P216" s="69"/>
      <c r="Q216" s="69"/>
      <c r="R216" s="69"/>
      <c r="S216" s="69"/>
      <c r="T216" s="69"/>
      <c r="U216" s="69"/>
      <c r="V216" s="69"/>
      <c r="W216" s="69"/>
      <c r="X216" s="69"/>
      <c r="Y216" s="69"/>
      <c r="Z216" s="69"/>
      <c r="AA216" s="69"/>
      <c r="AB216" s="69"/>
      <c r="AC216" s="69"/>
      <c r="AD216" s="69"/>
      <c r="AE216" s="69"/>
      <c r="AF216" s="69"/>
      <c r="AG216" s="69"/>
      <c r="AH216" s="69"/>
      <c r="AI216" s="69"/>
      <c r="AJ216" s="69"/>
      <c r="AK216" s="69"/>
      <c r="AL216" s="69"/>
      <c r="AM216" s="69"/>
      <c r="AN216" s="69"/>
      <c r="AO216" s="69"/>
      <c r="AP216" s="69"/>
      <c r="AQ216" s="69"/>
      <c r="AR216" s="69"/>
      <c r="AS216" s="69"/>
      <c r="AT216" s="69"/>
      <c r="AU216" s="69"/>
      <c r="AV216" s="69"/>
      <c r="AW216" s="69"/>
      <c r="AX216" s="69"/>
      <c r="AY216" s="69"/>
      <c r="AZ216" s="69"/>
      <c r="BA216" s="69"/>
      <c r="BB216" s="69"/>
      <c r="BC216" s="69"/>
      <c r="BD216" s="69"/>
      <c r="BE216" s="69"/>
      <c r="BF216" s="69"/>
      <c r="BG216" s="69"/>
      <c r="BH216" s="69"/>
    </row>
    <row r="217" spans="1:60">
      <c r="A217" s="69"/>
      <c r="J217" s="69"/>
      <c r="K217" s="69"/>
      <c r="L217" s="69"/>
      <c r="M217" s="69"/>
      <c r="N217" s="69"/>
      <c r="O217" s="69"/>
      <c r="P217" s="69"/>
      <c r="Q217" s="69"/>
      <c r="R217" s="69"/>
      <c r="S217" s="69"/>
      <c r="T217" s="69"/>
      <c r="U217" s="69"/>
      <c r="V217" s="69"/>
      <c r="W217" s="69"/>
      <c r="X217" s="69"/>
      <c r="Y217" s="69"/>
      <c r="Z217" s="69"/>
      <c r="AA217" s="69"/>
      <c r="AB217" s="69"/>
      <c r="AC217" s="69"/>
      <c r="AD217" s="69"/>
      <c r="AE217" s="69"/>
      <c r="AF217" s="69"/>
      <c r="AG217" s="69"/>
      <c r="AH217" s="69"/>
      <c r="AI217" s="69"/>
      <c r="AJ217" s="69"/>
      <c r="AK217" s="69"/>
      <c r="AL217" s="69"/>
      <c r="AM217" s="69"/>
      <c r="AN217" s="69"/>
      <c r="AO217" s="69"/>
      <c r="AP217" s="69"/>
      <c r="AQ217" s="69"/>
      <c r="AR217" s="69"/>
      <c r="AS217" s="69"/>
      <c r="AT217" s="69"/>
      <c r="AU217" s="69"/>
      <c r="AV217" s="69"/>
      <c r="AW217" s="69"/>
      <c r="AX217" s="69"/>
      <c r="AY217" s="69"/>
      <c r="AZ217" s="69"/>
      <c r="BA217" s="69"/>
      <c r="BB217" s="69"/>
      <c r="BC217" s="69"/>
      <c r="BD217" s="69"/>
      <c r="BE217" s="69"/>
      <c r="BF217" s="69"/>
      <c r="BG217" s="69"/>
      <c r="BH217" s="69"/>
    </row>
    <row r="218" spans="1:60">
      <c r="A218" s="69"/>
      <c r="J218" s="69"/>
      <c r="K218" s="69"/>
      <c r="L218" s="69"/>
      <c r="M218" s="69"/>
      <c r="N218" s="69"/>
      <c r="O218" s="69"/>
      <c r="P218" s="69"/>
      <c r="Q218" s="69"/>
      <c r="R218" s="69"/>
      <c r="S218" s="69"/>
      <c r="T218" s="69"/>
      <c r="U218" s="69"/>
      <c r="V218" s="69"/>
      <c r="W218" s="69"/>
      <c r="X218" s="69"/>
      <c r="Y218" s="69"/>
      <c r="Z218" s="69"/>
      <c r="AA218" s="69"/>
      <c r="AB218" s="69"/>
      <c r="AC218" s="69"/>
      <c r="AD218" s="69"/>
      <c r="AE218" s="69"/>
      <c r="AF218" s="69"/>
      <c r="AG218" s="69"/>
      <c r="AH218" s="69"/>
      <c r="AI218" s="69"/>
      <c r="AJ218" s="69"/>
      <c r="AK218" s="69"/>
      <c r="AL218" s="69"/>
      <c r="AM218" s="69"/>
      <c r="AN218" s="69"/>
      <c r="AO218" s="69"/>
      <c r="AP218" s="69"/>
      <c r="AQ218" s="69"/>
      <c r="AR218" s="69"/>
      <c r="AS218" s="69"/>
      <c r="AT218" s="69"/>
      <c r="AU218" s="69"/>
      <c r="AV218" s="69"/>
      <c r="AW218" s="69"/>
      <c r="AX218" s="69"/>
      <c r="AY218" s="69"/>
      <c r="AZ218" s="69"/>
      <c r="BA218" s="69"/>
      <c r="BB218" s="69"/>
      <c r="BC218" s="69"/>
      <c r="BD218" s="69"/>
      <c r="BE218" s="69"/>
      <c r="BF218" s="69"/>
      <c r="BG218" s="69"/>
      <c r="BH218" s="69"/>
    </row>
    <row r="219" spans="1:60">
      <c r="A219" s="69"/>
      <c r="J219" s="69"/>
      <c r="K219" s="69"/>
      <c r="L219" s="69"/>
      <c r="M219" s="69"/>
      <c r="N219" s="69"/>
      <c r="O219" s="69"/>
      <c r="P219" s="69"/>
      <c r="Q219" s="69"/>
      <c r="R219" s="69"/>
      <c r="S219" s="69"/>
      <c r="T219" s="69"/>
      <c r="U219" s="69"/>
      <c r="V219" s="69"/>
      <c r="W219" s="69"/>
      <c r="X219" s="69"/>
      <c r="Y219" s="69"/>
      <c r="Z219" s="69"/>
      <c r="AA219" s="69"/>
      <c r="AB219" s="69"/>
      <c r="AC219" s="69"/>
      <c r="AD219" s="69"/>
      <c r="AE219" s="69"/>
      <c r="AF219" s="69"/>
      <c r="AG219" s="69"/>
      <c r="AH219" s="69"/>
      <c r="AI219" s="69"/>
      <c r="AJ219" s="69"/>
      <c r="AK219" s="69"/>
      <c r="AL219" s="69"/>
      <c r="AM219" s="69"/>
      <c r="AN219" s="69"/>
      <c r="AO219" s="69"/>
      <c r="AP219" s="69"/>
      <c r="AQ219" s="69"/>
      <c r="AR219" s="69"/>
      <c r="AS219" s="69"/>
      <c r="AT219" s="69"/>
      <c r="AU219" s="69"/>
      <c r="AV219" s="69"/>
      <c r="AW219" s="69"/>
      <c r="AX219" s="69"/>
      <c r="AY219" s="69"/>
      <c r="AZ219" s="69"/>
      <c r="BA219" s="69"/>
      <c r="BB219" s="69"/>
      <c r="BC219" s="69"/>
      <c r="BD219" s="69"/>
      <c r="BE219" s="69"/>
      <c r="BF219" s="69"/>
      <c r="BG219" s="69"/>
      <c r="BH219" s="69"/>
    </row>
    <row r="220" spans="1:60">
      <c r="A220" s="69"/>
      <c r="J220" s="69"/>
      <c r="K220" s="69"/>
      <c r="L220" s="69"/>
      <c r="M220" s="69"/>
      <c r="N220" s="69"/>
      <c r="O220" s="69"/>
      <c r="P220" s="69"/>
      <c r="Q220" s="69"/>
      <c r="R220" s="69"/>
      <c r="S220" s="69"/>
      <c r="T220" s="69"/>
      <c r="U220" s="69"/>
      <c r="V220" s="69"/>
      <c r="W220" s="69"/>
      <c r="X220" s="69"/>
      <c r="Y220" s="69"/>
      <c r="Z220" s="69"/>
      <c r="AA220" s="69"/>
      <c r="AB220" s="69"/>
      <c r="AC220" s="69"/>
      <c r="AD220" s="69"/>
      <c r="AE220" s="69"/>
      <c r="AF220" s="69"/>
      <c r="AG220" s="69"/>
      <c r="AH220" s="69"/>
      <c r="AI220" s="69"/>
      <c r="AJ220" s="69"/>
      <c r="AK220" s="69"/>
      <c r="AL220" s="69"/>
      <c r="AM220" s="69"/>
      <c r="AN220" s="69"/>
      <c r="AO220" s="69"/>
      <c r="AP220" s="69"/>
      <c r="AQ220" s="69"/>
      <c r="AR220" s="69"/>
      <c r="AS220" s="69"/>
      <c r="AT220" s="69"/>
      <c r="AU220" s="69"/>
      <c r="AV220" s="69"/>
      <c r="AW220" s="69"/>
      <c r="AX220" s="69"/>
      <c r="AY220" s="69"/>
      <c r="AZ220" s="69"/>
      <c r="BA220" s="69"/>
      <c r="BB220" s="69"/>
      <c r="BC220" s="69"/>
      <c r="BD220" s="69"/>
      <c r="BE220" s="69"/>
      <c r="BF220" s="69"/>
      <c r="BG220" s="69"/>
      <c r="BH220" s="69"/>
    </row>
    <row r="221" spans="1:60">
      <c r="A221" s="69"/>
      <c r="J221" s="69"/>
      <c r="K221" s="69"/>
      <c r="L221" s="69"/>
      <c r="M221" s="69"/>
      <c r="N221" s="69"/>
      <c r="O221" s="69"/>
      <c r="P221" s="69"/>
      <c r="Q221" s="69"/>
      <c r="R221" s="69"/>
      <c r="S221" s="69"/>
      <c r="T221" s="69"/>
      <c r="U221" s="69"/>
      <c r="V221" s="69"/>
      <c r="W221" s="69"/>
      <c r="X221" s="69"/>
      <c r="Y221" s="69"/>
      <c r="Z221" s="69"/>
      <c r="AA221" s="69"/>
      <c r="AB221" s="69"/>
      <c r="AC221" s="69"/>
      <c r="AD221" s="69"/>
      <c r="AE221" s="69"/>
      <c r="AF221" s="69"/>
      <c r="AG221" s="69"/>
      <c r="AH221" s="69"/>
      <c r="AI221" s="69"/>
      <c r="AJ221" s="69"/>
      <c r="AK221" s="69"/>
      <c r="AL221" s="69"/>
      <c r="AM221" s="69"/>
      <c r="AN221" s="69"/>
      <c r="AO221" s="69"/>
      <c r="AP221" s="69"/>
      <c r="AQ221" s="69"/>
      <c r="AR221" s="69"/>
      <c r="AS221" s="69"/>
      <c r="AT221" s="69"/>
      <c r="AU221" s="69"/>
      <c r="AV221" s="69"/>
      <c r="AW221" s="69"/>
      <c r="AX221" s="69"/>
      <c r="AY221" s="69"/>
      <c r="AZ221" s="69"/>
      <c r="BA221" s="69"/>
      <c r="BB221" s="69"/>
      <c r="BC221" s="69"/>
      <c r="BD221" s="69"/>
      <c r="BE221" s="69"/>
      <c r="BF221" s="69"/>
      <c r="BG221" s="69"/>
      <c r="BH221" s="69"/>
    </row>
    <row r="222" spans="1:60">
      <c r="A222" s="69"/>
      <c r="J222" s="69"/>
      <c r="K222" s="69"/>
      <c r="L222" s="69"/>
      <c r="M222" s="69"/>
      <c r="N222" s="69"/>
      <c r="O222" s="69"/>
      <c r="P222" s="69"/>
      <c r="Q222" s="69"/>
      <c r="R222" s="69"/>
      <c r="S222" s="69"/>
      <c r="T222" s="69"/>
      <c r="U222" s="69"/>
      <c r="V222" s="69"/>
      <c r="W222" s="69"/>
      <c r="X222" s="69"/>
      <c r="Y222" s="69"/>
      <c r="Z222" s="69"/>
      <c r="AA222" s="69"/>
      <c r="AB222" s="69"/>
      <c r="AC222" s="69"/>
      <c r="AD222" s="69"/>
      <c r="AE222" s="69"/>
      <c r="AF222" s="69"/>
      <c r="AG222" s="69"/>
      <c r="AH222" s="69"/>
      <c r="AI222" s="69"/>
      <c r="AJ222" s="69"/>
      <c r="AK222" s="69"/>
      <c r="AL222" s="69"/>
      <c r="AM222" s="69"/>
      <c r="AN222" s="69"/>
      <c r="AO222" s="69"/>
      <c r="AP222" s="69"/>
      <c r="AQ222" s="69"/>
      <c r="AR222" s="69"/>
      <c r="AS222" s="69"/>
      <c r="AT222" s="69"/>
      <c r="AU222" s="69"/>
      <c r="AV222" s="69"/>
      <c r="AW222" s="69"/>
      <c r="AX222" s="69"/>
      <c r="AY222" s="69"/>
      <c r="AZ222" s="69"/>
      <c r="BA222" s="69"/>
      <c r="BB222" s="69"/>
      <c r="BC222" s="69"/>
      <c r="BD222" s="69"/>
      <c r="BE222" s="69"/>
      <c r="BF222" s="69"/>
      <c r="BG222" s="69"/>
      <c r="BH222" s="69"/>
    </row>
    <row r="223" spans="1:60">
      <c r="A223" s="69"/>
      <c r="J223" s="69"/>
      <c r="K223" s="69"/>
      <c r="L223" s="69"/>
      <c r="M223" s="69"/>
      <c r="N223" s="69"/>
      <c r="O223" s="69"/>
      <c r="P223" s="69"/>
      <c r="Q223" s="69"/>
      <c r="R223" s="69"/>
      <c r="S223" s="69"/>
      <c r="T223" s="69"/>
      <c r="U223" s="69"/>
      <c r="V223" s="69"/>
      <c r="W223" s="69"/>
      <c r="X223" s="69"/>
      <c r="Y223" s="69"/>
      <c r="Z223" s="69"/>
      <c r="AA223" s="69"/>
      <c r="AB223" s="69"/>
      <c r="AC223" s="69"/>
      <c r="AD223" s="69"/>
      <c r="AE223" s="69"/>
      <c r="AF223" s="69"/>
      <c r="AG223" s="69"/>
      <c r="AH223" s="69"/>
      <c r="AI223" s="69"/>
      <c r="AJ223" s="69"/>
      <c r="AK223" s="69"/>
      <c r="AL223" s="69"/>
      <c r="AM223" s="69"/>
      <c r="AN223" s="69"/>
      <c r="AO223" s="69"/>
      <c r="AP223" s="69"/>
      <c r="AQ223" s="69"/>
      <c r="AR223" s="69"/>
      <c r="AS223" s="69"/>
      <c r="AT223" s="69"/>
      <c r="AU223" s="69"/>
      <c r="AV223" s="69"/>
      <c r="AW223" s="69"/>
      <c r="AX223" s="69"/>
      <c r="AY223" s="69"/>
      <c r="AZ223" s="69"/>
      <c r="BA223" s="69"/>
      <c r="BB223" s="69"/>
      <c r="BC223" s="69"/>
      <c r="BD223" s="69"/>
      <c r="BE223" s="69"/>
      <c r="BF223" s="69"/>
      <c r="BG223" s="69"/>
      <c r="BH223" s="69"/>
    </row>
    <row r="224" spans="1:60">
      <c r="A224" s="69"/>
      <c r="J224" s="69"/>
      <c r="K224" s="69"/>
      <c r="L224" s="69"/>
      <c r="M224" s="69"/>
      <c r="N224" s="69"/>
      <c r="O224" s="69"/>
      <c r="P224" s="69"/>
      <c r="Q224" s="69"/>
      <c r="R224" s="69"/>
      <c r="S224" s="69"/>
      <c r="T224" s="69"/>
      <c r="U224" s="69"/>
      <c r="V224" s="69"/>
      <c r="W224" s="69"/>
      <c r="X224" s="69"/>
      <c r="Y224" s="69"/>
      <c r="Z224" s="69"/>
      <c r="AA224" s="69"/>
      <c r="AB224" s="69"/>
      <c r="AC224" s="69"/>
      <c r="AD224" s="69"/>
      <c r="AE224" s="69"/>
      <c r="AF224" s="69"/>
      <c r="AG224" s="69"/>
      <c r="AH224" s="69"/>
      <c r="AI224" s="69"/>
      <c r="AJ224" s="69"/>
      <c r="AK224" s="69"/>
      <c r="AL224" s="69"/>
      <c r="AM224" s="69"/>
      <c r="AN224" s="69"/>
      <c r="AO224" s="69"/>
      <c r="AP224" s="69"/>
      <c r="AQ224" s="69"/>
      <c r="AR224" s="69"/>
      <c r="AS224" s="69"/>
      <c r="AT224" s="69"/>
      <c r="AU224" s="69"/>
      <c r="AV224" s="69"/>
      <c r="AW224" s="69"/>
      <c r="AX224" s="69"/>
      <c r="AY224" s="69"/>
      <c r="AZ224" s="69"/>
      <c r="BA224" s="69"/>
      <c r="BB224" s="69"/>
      <c r="BC224" s="69"/>
      <c r="BD224" s="69"/>
      <c r="BE224" s="69"/>
      <c r="BF224" s="69"/>
      <c r="BG224" s="69"/>
      <c r="BH224" s="69"/>
    </row>
    <row r="225" spans="1:60">
      <c r="A225" s="69"/>
      <c r="J225" s="69"/>
      <c r="K225" s="69"/>
      <c r="L225" s="69"/>
      <c r="M225" s="69"/>
      <c r="N225" s="69"/>
      <c r="O225" s="69"/>
      <c r="P225" s="69"/>
      <c r="Q225" s="69"/>
      <c r="R225" s="69"/>
      <c r="S225" s="69"/>
      <c r="T225" s="69"/>
      <c r="U225" s="69"/>
      <c r="V225" s="69"/>
      <c r="W225" s="69"/>
      <c r="X225" s="69"/>
      <c r="Y225" s="69"/>
      <c r="Z225" s="69"/>
      <c r="AA225" s="69"/>
      <c r="AB225" s="69"/>
      <c r="AC225" s="69"/>
      <c r="AD225" s="69"/>
      <c r="AE225" s="69"/>
      <c r="AF225" s="69"/>
      <c r="AG225" s="69"/>
      <c r="AH225" s="69"/>
      <c r="AI225" s="69"/>
      <c r="AJ225" s="69"/>
      <c r="AK225" s="69"/>
      <c r="AL225" s="69"/>
      <c r="AM225" s="69"/>
      <c r="AN225" s="69"/>
      <c r="AO225" s="69"/>
      <c r="AP225" s="69"/>
      <c r="AQ225" s="69"/>
      <c r="AR225" s="69"/>
      <c r="AS225" s="69"/>
      <c r="AT225" s="69"/>
      <c r="AU225" s="69"/>
      <c r="AV225" s="69"/>
      <c r="AW225" s="69"/>
      <c r="AX225" s="69"/>
      <c r="AY225" s="69"/>
      <c r="AZ225" s="69"/>
      <c r="BA225" s="69"/>
      <c r="BB225" s="69"/>
      <c r="BC225" s="69"/>
      <c r="BD225" s="69"/>
      <c r="BE225" s="69"/>
      <c r="BF225" s="69"/>
      <c r="BG225" s="69"/>
      <c r="BH225" s="69"/>
    </row>
    <row r="226" spans="1:60">
      <c r="A226" s="69"/>
      <c r="J226" s="69"/>
      <c r="K226" s="69"/>
      <c r="L226" s="69"/>
      <c r="M226" s="69"/>
      <c r="N226" s="69"/>
      <c r="O226" s="69"/>
      <c r="P226" s="69"/>
      <c r="Q226" s="69"/>
      <c r="R226" s="69"/>
      <c r="S226" s="69"/>
      <c r="T226" s="69"/>
      <c r="U226" s="69"/>
      <c r="V226" s="69"/>
      <c r="W226" s="69"/>
      <c r="X226" s="69"/>
      <c r="Y226" s="69"/>
      <c r="Z226" s="69"/>
      <c r="AA226" s="69"/>
      <c r="AB226" s="69"/>
      <c r="AC226" s="69"/>
      <c r="AD226" s="69"/>
      <c r="AE226" s="69"/>
      <c r="AF226" s="69"/>
      <c r="AG226" s="69"/>
      <c r="AH226" s="69"/>
      <c r="AI226" s="69"/>
      <c r="AJ226" s="69"/>
      <c r="AK226" s="69"/>
      <c r="AL226" s="69"/>
      <c r="AM226" s="69"/>
      <c r="AN226" s="69"/>
      <c r="AO226" s="69"/>
      <c r="AP226" s="69"/>
      <c r="AQ226" s="69"/>
      <c r="AR226" s="69"/>
      <c r="AS226" s="69"/>
      <c r="AT226" s="69"/>
      <c r="AU226" s="69"/>
      <c r="AV226" s="69"/>
      <c r="AW226" s="69"/>
      <c r="AX226" s="69"/>
      <c r="AY226" s="69"/>
      <c r="AZ226" s="69"/>
      <c r="BA226" s="69"/>
      <c r="BB226" s="69"/>
      <c r="BC226" s="69"/>
      <c r="BD226" s="69"/>
      <c r="BE226" s="69"/>
      <c r="BF226" s="69"/>
      <c r="BG226" s="69"/>
      <c r="BH226" s="69"/>
    </row>
    <row r="227" spans="1:60">
      <c r="A227" s="69"/>
      <c r="J227" s="69"/>
      <c r="K227" s="69"/>
      <c r="L227" s="69"/>
      <c r="M227" s="69"/>
      <c r="N227" s="69"/>
      <c r="O227" s="69"/>
      <c r="P227" s="69"/>
      <c r="Q227" s="69"/>
      <c r="R227" s="69"/>
      <c r="S227" s="69"/>
      <c r="T227" s="69"/>
      <c r="U227" s="69"/>
      <c r="V227" s="69"/>
      <c r="W227" s="69"/>
      <c r="X227" s="69"/>
      <c r="Y227" s="69"/>
      <c r="Z227" s="69"/>
      <c r="AA227" s="69"/>
      <c r="AB227" s="69"/>
      <c r="AC227" s="69"/>
      <c r="AD227" s="69"/>
      <c r="AE227" s="69"/>
      <c r="AF227" s="69"/>
      <c r="AG227" s="69"/>
      <c r="AH227" s="69"/>
      <c r="AI227" s="69"/>
      <c r="AJ227" s="69"/>
      <c r="AK227" s="69"/>
      <c r="AL227" s="69"/>
      <c r="AM227" s="69"/>
      <c r="AN227" s="69"/>
      <c r="AO227" s="69"/>
      <c r="AP227" s="69"/>
      <c r="AQ227" s="69"/>
      <c r="AR227" s="69"/>
      <c r="AS227" s="69"/>
      <c r="AT227" s="69"/>
      <c r="AU227" s="69"/>
      <c r="AV227" s="69"/>
      <c r="AW227" s="69"/>
      <c r="AX227" s="69"/>
      <c r="AY227" s="69"/>
      <c r="AZ227" s="69"/>
      <c r="BA227" s="69"/>
      <c r="BB227" s="69"/>
      <c r="BC227" s="69"/>
      <c r="BD227" s="69"/>
      <c r="BE227" s="69"/>
      <c r="BF227" s="69"/>
      <c r="BG227" s="69"/>
      <c r="BH227" s="69"/>
    </row>
    <row r="228" spans="1:60">
      <c r="A228" s="69"/>
      <c r="J228" s="69"/>
      <c r="K228" s="69"/>
      <c r="L228" s="69"/>
      <c r="M228" s="69"/>
      <c r="N228" s="69"/>
      <c r="O228" s="69"/>
      <c r="P228" s="69"/>
      <c r="Q228" s="69"/>
      <c r="R228" s="69"/>
      <c r="S228" s="69"/>
      <c r="T228" s="69"/>
      <c r="U228" s="69"/>
      <c r="V228" s="69"/>
      <c r="W228" s="69"/>
      <c r="X228" s="69"/>
      <c r="Y228" s="69"/>
      <c r="Z228" s="69"/>
      <c r="AA228" s="69"/>
      <c r="AB228" s="69"/>
      <c r="AC228" s="69"/>
      <c r="AD228" s="69"/>
      <c r="AE228" s="69"/>
      <c r="AF228" s="69"/>
      <c r="AG228" s="69"/>
      <c r="AH228" s="69"/>
      <c r="AI228" s="69"/>
      <c r="AJ228" s="69"/>
      <c r="AK228" s="69"/>
      <c r="AL228" s="69"/>
      <c r="AM228" s="69"/>
      <c r="AN228" s="69"/>
      <c r="AO228" s="69"/>
      <c r="AP228" s="69"/>
      <c r="AQ228" s="69"/>
      <c r="AR228" s="69"/>
      <c r="AS228" s="69"/>
      <c r="AT228" s="69"/>
      <c r="AU228" s="69"/>
      <c r="AV228" s="69"/>
      <c r="AW228" s="69"/>
      <c r="AX228" s="69"/>
      <c r="AY228" s="69"/>
      <c r="AZ228" s="69"/>
      <c r="BA228" s="69"/>
      <c r="BB228" s="69"/>
      <c r="BC228" s="69"/>
      <c r="BD228" s="69"/>
      <c r="BE228" s="69"/>
      <c r="BF228" s="69"/>
      <c r="BG228" s="69"/>
      <c r="BH228" s="69"/>
    </row>
    <row r="229" spans="1:60">
      <c r="A229" s="69"/>
      <c r="J229" s="69"/>
      <c r="K229" s="69"/>
      <c r="L229" s="69"/>
      <c r="M229" s="69"/>
      <c r="N229" s="69"/>
      <c r="O229" s="69"/>
      <c r="P229" s="69"/>
      <c r="Q229" s="69"/>
      <c r="R229" s="69"/>
      <c r="S229" s="69"/>
      <c r="T229" s="69"/>
      <c r="U229" s="69"/>
      <c r="V229" s="69"/>
      <c r="W229" s="69"/>
      <c r="X229" s="69"/>
      <c r="Y229" s="69"/>
      <c r="Z229" s="69"/>
      <c r="AA229" s="69"/>
      <c r="AB229" s="69"/>
      <c r="AC229" s="69"/>
      <c r="AD229" s="69"/>
      <c r="AE229" s="69"/>
      <c r="AF229" s="69"/>
      <c r="AG229" s="69"/>
      <c r="AH229" s="69"/>
      <c r="AI229" s="69"/>
      <c r="AJ229" s="69"/>
      <c r="AK229" s="69"/>
      <c r="AL229" s="69"/>
      <c r="AM229" s="69"/>
      <c r="AN229" s="69"/>
      <c r="AO229" s="69"/>
      <c r="AP229" s="69"/>
      <c r="AQ229" s="69"/>
      <c r="AR229" s="69"/>
      <c r="AS229" s="69"/>
      <c r="AT229" s="69"/>
      <c r="AU229" s="69"/>
      <c r="AV229" s="69"/>
      <c r="AW229" s="69"/>
      <c r="AX229" s="69"/>
      <c r="AY229" s="69"/>
      <c r="AZ229" s="69"/>
      <c r="BA229" s="69"/>
      <c r="BB229" s="69"/>
      <c r="BC229" s="69"/>
      <c r="BD229" s="69"/>
      <c r="BE229" s="69"/>
      <c r="BF229" s="69"/>
      <c r="BG229" s="69"/>
      <c r="BH229" s="69"/>
    </row>
    <row r="230" spans="1:60">
      <c r="A230" s="69"/>
      <c r="J230" s="69"/>
      <c r="K230" s="69"/>
      <c r="L230" s="69"/>
      <c r="M230" s="69"/>
      <c r="N230" s="69"/>
      <c r="O230" s="69"/>
      <c r="P230" s="69"/>
      <c r="Q230" s="69"/>
      <c r="R230" s="69"/>
      <c r="S230" s="69"/>
      <c r="T230" s="69"/>
      <c r="U230" s="69"/>
      <c r="V230" s="69"/>
      <c r="W230" s="69"/>
      <c r="X230" s="69"/>
      <c r="Y230" s="69"/>
      <c r="Z230" s="69"/>
      <c r="AA230" s="69"/>
      <c r="AB230" s="69"/>
      <c r="AC230" s="69"/>
      <c r="AD230" s="69"/>
      <c r="AE230" s="69"/>
      <c r="AF230" s="69"/>
      <c r="AG230" s="69"/>
      <c r="AH230" s="69"/>
      <c r="AI230" s="69"/>
      <c r="AJ230" s="69"/>
      <c r="AK230" s="69"/>
      <c r="AL230" s="69"/>
      <c r="AM230" s="69"/>
      <c r="AN230" s="69"/>
      <c r="AO230" s="69"/>
      <c r="AP230" s="69"/>
      <c r="AQ230" s="69"/>
      <c r="AR230" s="69"/>
      <c r="AS230" s="69"/>
      <c r="AT230" s="69"/>
      <c r="AU230" s="69"/>
      <c r="AV230" s="69"/>
      <c r="AW230" s="69"/>
      <c r="AX230" s="69"/>
      <c r="AY230" s="69"/>
      <c r="AZ230" s="69"/>
      <c r="BA230" s="69"/>
      <c r="BB230" s="69"/>
      <c r="BC230" s="69"/>
      <c r="BD230" s="69"/>
      <c r="BE230" s="69"/>
      <c r="BF230" s="69"/>
      <c r="BG230" s="69"/>
      <c r="BH230" s="69"/>
    </row>
    <row r="231" spans="1:60">
      <c r="A231" s="69"/>
      <c r="J231" s="69"/>
      <c r="K231" s="69"/>
      <c r="L231" s="69"/>
      <c r="M231" s="69"/>
      <c r="N231" s="69"/>
      <c r="O231" s="69"/>
      <c r="P231" s="69"/>
      <c r="Q231" s="69"/>
      <c r="R231" s="69"/>
      <c r="S231" s="69"/>
      <c r="T231" s="69"/>
      <c r="U231" s="69"/>
      <c r="V231" s="69"/>
      <c r="W231" s="69"/>
      <c r="X231" s="69"/>
      <c r="Y231" s="69"/>
      <c r="Z231" s="69"/>
      <c r="AA231" s="69"/>
      <c r="AB231" s="69"/>
      <c r="AC231" s="69"/>
      <c r="AD231" s="69"/>
      <c r="AE231" s="69"/>
      <c r="AF231" s="69"/>
      <c r="AG231" s="69"/>
      <c r="AH231" s="69"/>
      <c r="AI231" s="69"/>
      <c r="AJ231" s="69"/>
      <c r="AK231" s="69"/>
      <c r="AL231" s="69"/>
      <c r="AM231" s="69"/>
      <c r="AN231" s="69"/>
      <c r="AO231" s="69"/>
      <c r="AP231" s="69"/>
      <c r="AQ231" s="69"/>
      <c r="AR231" s="69"/>
      <c r="AS231" s="69"/>
      <c r="AT231" s="69"/>
      <c r="AU231" s="69"/>
      <c r="AV231" s="69"/>
      <c r="AW231" s="69"/>
      <c r="AX231" s="69"/>
      <c r="AY231" s="69"/>
      <c r="AZ231" s="69"/>
      <c r="BA231" s="69"/>
      <c r="BB231" s="69"/>
      <c r="BC231" s="69"/>
      <c r="BD231" s="69"/>
      <c r="BE231" s="69"/>
      <c r="BF231" s="69"/>
      <c r="BG231" s="69"/>
      <c r="BH231" s="69"/>
    </row>
    <row r="232" spans="1:60">
      <c r="A232" s="69"/>
      <c r="J232" s="69"/>
      <c r="K232" s="69"/>
      <c r="L232" s="69"/>
      <c r="M232" s="69"/>
      <c r="N232" s="69"/>
      <c r="O232" s="69"/>
      <c r="P232" s="69"/>
      <c r="Q232" s="69"/>
      <c r="R232" s="69"/>
      <c r="S232" s="69"/>
      <c r="T232" s="69"/>
      <c r="U232" s="69"/>
      <c r="V232" s="69"/>
      <c r="W232" s="69"/>
      <c r="X232" s="69"/>
      <c r="Y232" s="69"/>
      <c r="Z232" s="69"/>
      <c r="AA232" s="69"/>
      <c r="AB232" s="69"/>
      <c r="AC232" s="69"/>
      <c r="AD232" s="69"/>
      <c r="AE232" s="69"/>
      <c r="AF232" s="69"/>
      <c r="AG232" s="69"/>
      <c r="AH232" s="69"/>
      <c r="AI232" s="69"/>
      <c r="AJ232" s="69"/>
      <c r="AK232" s="69"/>
      <c r="AL232" s="69"/>
      <c r="AM232" s="69"/>
      <c r="AN232" s="69"/>
      <c r="AO232" s="69"/>
      <c r="AP232" s="69"/>
      <c r="AQ232" s="69"/>
      <c r="AR232" s="69"/>
      <c r="AS232" s="69"/>
      <c r="AT232" s="69"/>
      <c r="AU232" s="69"/>
      <c r="AV232" s="69"/>
      <c r="AW232" s="69"/>
      <c r="AX232" s="69"/>
      <c r="AY232" s="69"/>
      <c r="AZ232" s="69"/>
      <c r="BA232" s="69"/>
      <c r="BB232" s="69"/>
      <c r="BC232" s="69"/>
      <c r="BD232" s="69"/>
      <c r="BE232" s="69"/>
      <c r="BF232" s="69"/>
      <c r="BG232" s="69"/>
      <c r="BH232" s="69"/>
    </row>
    <row r="233" spans="1:60">
      <c r="A233" s="69"/>
      <c r="J233" s="69"/>
      <c r="K233" s="69"/>
      <c r="L233" s="69"/>
      <c r="M233" s="69"/>
      <c r="N233" s="69"/>
      <c r="O233" s="69"/>
      <c r="P233" s="69"/>
      <c r="Q233" s="69"/>
      <c r="R233" s="69"/>
      <c r="S233" s="69"/>
      <c r="T233" s="69"/>
      <c r="U233" s="69"/>
      <c r="V233" s="69"/>
      <c r="W233" s="69"/>
      <c r="X233" s="69"/>
      <c r="Y233" s="69"/>
      <c r="Z233" s="69"/>
      <c r="AA233" s="69"/>
      <c r="AB233" s="69"/>
      <c r="AC233" s="69"/>
      <c r="AD233" s="69"/>
      <c r="AE233" s="69"/>
      <c r="AF233" s="69"/>
      <c r="AG233" s="69"/>
      <c r="AH233" s="69"/>
      <c r="AI233" s="69"/>
      <c r="AJ233" s="69"/>
      <c r="AK233" s="69"/>
      <c r="AL233" s="69"/>
      <c r="AM233" s="69"/>
      <c r="AN233" s="69"/>
      <c r="AO233" s="69"/>
      <c r="AP233" s="69"/>
      <c r="AQ233" s="69"/>
      <c r="AR233" s="69"/>
      <c r="AS233" s="69"/>
      <c r="AT233" s="69"/>
      <c r="AU233" s="69"/>
      <c r="AV233" s="69"/>
      <c r="AW233" s="69"/>
      <c r="AX233" s="69"/>
      <c r="AY233" s="69"/>
      <c r="AZ233" s="69"/>
      <c r="BA233" s="69"/>
      <c r="BB233" s="69"/>
      <c r="BC233" s="69"/>
      <c r="BD233" s="69"/>
      <c r="BE233" s="69"/>
      <c r="BF233" s="69"/>
      <c r="BG233" s="69"/>
      <c r="BH233" s="69"/>
    </row>
    <row r="234" spans="1:60">
      <c r="A234" s="69"/>
      <c r="J234" s="69"/>
      <c r="K234" s="69"/>
      <c r="L234" s="69"/>
      <c r="M234" s="69"/>
      <c r="N234" s="69"/>
      <c r="O234" s="69"/>
      <c r="P234" s="69"/>
      <c r="Q234" s="69"/>
      <c r="R234" s="69"/>
      <c r="S234" s="69"/>
      <c r="T234" s="69"/>
      <c r="U234" s="69"/>
      <c r="V234" s="69"/>
      <c r="W234" s="69"/>
      <c r="X234" s="69"/>
      <c r="Y234" s="69"/>
      <c r="Z234" s="69"/>
      <c r="AA234" s="69"/>
      <c r="AB234" s="69"/>
      <c r="AC234" s="69"/>
      <c r="AD234" s="69"/>
      <c r="AE234" s="69"/>
      <c r="AF234" s="69"/>
      <c r="AG234" s="69"/>
      <c r="AH234" s="69"/>
      <c r="AI234" s="69"/>
      <c r="AJ234" s="69"/>
      <c r="AK234" s="69"/>
      <c r="AL234" s="69"/>
      <c r="AM234" s="69"/>
      <c r="AN234" s="69"/>
      <c r="AO234" s="69"/>
      <c r="AP234" s="69"/>
      <c r="AQ234" s="69"/>
      <c r="AR234" s="69"/>
      <c r="AS234" s="69"/>
      <c r="AT234" s="69"/>
      <c r="AU234" s="69"/>
      <c r="AV234" s="69"/>
      <c r="AW234" s="69"/>
      <c r="AX234" s="69"/>
      <c r="AY234" s="69"/>
      <c r="AZ234" s="69"/>
      <c r="BA234" s="69"/>
      <c r="BB234" s="69"/>
      <c r="BC234" s="69"/>
      <c r="BD234" s="69"/>
      <c r="BE234" s="69"/>
      <c r="BF234" s="69"/>
      <c r="BG234" s="69"/>
      <c r="BH234" s="69"/>
    </row>
    <row r="235" spans="1:60">
      <c r="A235" s="69"/>
      <c r="J235" s="69"/>
      <c r="K235" s="69"/>
      <c r="L235" s="69"/>
      <c r="M235" s="69"/>
      <c r="N235" s="69"/>
      <c r="O235" s="69"/>
      <c r="P235" s="69"/>
      <c r="Q235" s="69"/>
      <c r="R235" s="69"/>
      <c r="S235" s="69"/>
      <c r="T235" s="69"/>
      <c r="U235" s="69"/>
      <c r="V235" s="69"/>
      <c r="W235" s="69"/>
      <c r="X235" s="69"/>
      <c r="Y235" s="69"/>
      <c r="Z235" s="69"/>
      <c r="AA235" s="69"/>
      <c r="AB235" s="69"/>
      <c r="AC235" s="69"/>
      <c r="AD235" s="69"/>
      <c r="AE235" s="69"/>
      <c r="AF235" s="69"/>
      <c r="AG235" s="69"/>
      <c r="AH235" s="69"/>
      <c r="AI235" s="69"/>
      <c r="AJ235" s="69"/>
      <c r="AK235" s="69"/>
      <c r="AL235" s="69"/>
      <c r="AM235" s="69"/>
      <c r="AN235" s="69"/>
      <c r="AO235" s="69"/>
      <c r="AP235" s="69"/>
      <c r="AQ235" s="69"/>
      <c r="AR235" s="69"/>
      <c r="AS235" s="69"/>
      <c r="AT235" s="69"/>
      <c r="AU235" s="69"/>
      <c r="AV235" s="69"/>
      <c r="AW235" s="69"/>
      <c r="AX235" s="69"/>
      <c r="AY235" s="69"/>
      <c r="AZ235" s="69"/>
      <c r="BA235" s="69"/>
      <c r="BB235" s="69"/>
      <c r="BC235" s="69"/>
      <c r="BD235" s="69"/>
      <c r="BE235" s="69"/>
      <c r="BF235" s="69"/>
      <c r="BG235" s="69"/>
      <c r="BH235" s="69"/>
    </row>
    <row r="236" spans="1:60">
      <c r="A236" s="69"/>
      <c r="J236" s="69"/>
      <c r="K236" s="69"/>
      <c r="L236" s="69"/>
      <c r="M236" s="69"/>
      <c r="N236" s="69"/>
      <c r="O236" s="69"/>
      <c r="P236" s="69"/>
      <c r="Q236" s="69"/>
      <c r="R236" s="69"/>
      <c r="S236" s="69"/>
      <c r="T236" s="69"/>
      <c r="U236" s="69"/>
      <c r="V236" s="69"/>
      <c r="W236" s="69"/>
      <c r="X236" s="69"/>
      <c r="Y236" s="69"/>
      <c r="Z236" s="69"/>
      <c r="AA236" s="69"/>
      <c r="AB236" s="69"/>
      <c r="AC236" s="69"/>
      <c r="AD236" s="69"/>
      <c r="AE236" s="69"/>
      <c r="AF236" s="69"/>
      <c r="AG236" s="69"/>
      <c r="AH236" s="69"/>
      <c r="AI236" s="69"/>
      <c r="AJ236" s="69"/>
      <c r="AK236" s="69"/>
      <c r="AL236" s="69"/>
      <c r="AM236" s="69"/>
      <c r="AN236" s="69"/>
      <c r="AO236" s="69"/>
      <c r="AP236" s="69"/>
      <c r="AQ236" s="69"/>
      <c r="AR236" s="69"/>
      <c r="AS236" s="69"/>
      <c r="AT236" s="69"/>
      <c r="AU236" s="69"/>
      <c r="AV236" s="69"/>
      <c r="AW236" s="69"/>
      <c r="AX236" s="69"/>
      <c r="AY236" s="69"/>
      <c r="AZ236" s="69"/>
      <c r="BA236" s="69"/>
      <c r="BB236" s="69"/>
      <c r="BC236" s="69"/>
      <c r="BD236" s="69"/>
      <c r="BE236" s="69"/>
      <c r="BF236" s="69"/>
      <c r="BG236" s="69"/>
      <c r="BH236" s="69"/>
    </row>
    <row r="237" spans="1:60">
      <c r="A237" s="69"/>
      <c r="J237" s="69"/>
      <c r="K237" s="69"/>
      <c r="L237" s="69"/>
      <c r="M237" s="69"/>
      <c r="N237" s="69"/>
      <c r="O237" s="69"/>
      <c r="P237" s="69"/>
      <c r="Q237" s="69"/>
      <c r="R237" s="69"/>
      <c r="S237" s="69"/>
      <c r="T237" s="69"/>
      <c r="U237" s="69"/>
      <c r="V237" s="69"/>
      <c r="W237" s="69"/>
      <c r="X237" s="69"/>
      <c r="Y237" s="69"/>
      <c r="Z237" s="69"/>
      <c r="AA237" s="69"/>
      <c r="AB237" s="69"/>
      <c r="AC237" s="69"/>
      <c r="AD237" s="69"/>
      <c r="AE237" s="69"/>
      <c r="AF237" s="69"/>
      <c r="AG237" s="69"/>
      <c r="AH237" s="69"/>
      <c r="AI237" s="69"/>
      <c r="AJ237" s="69"/>
      <c r="AK237" s="69"/>
      <c r="AL237" s="69"/>
      <c r="AM237" s="69"/>
      <c r="AN237" s="69"/>
      <c r="AO237" s="69"/>
      <c r="AP237" s="69"/>
      <c r="AQ237" s="69"/>
      <c r="AR237" s="69"/>
      <c r="AS237" s="69"/>
      <c r="AT237" s="69"/>
      <c r="AU237" s="69"/>
      <c r="AV237" s="69"/>
      <c r="AW237" s="69"/>
      <c r="AX237" s="69"/>
      <c r="AY237" s="69"/>
      <c r="AZ237" s="69"/>
      <c r="BA237" s="69"/>
      <c r="BB237" s="69"/>
      <c r="BC237" s="69"/>
      <c r="BD237" s="69"/>
      <c r="BE237" s="69"/>
      <c r="BF237" s="69"/>
      <c r="BG237" s="69"/>
      <c r="BH237" s="69"/>
    </row>
    <row r="238" spans="1:60">
      <c r="A238" s="69"/>
      <c r="J238" s="69"/>
      <c r="K238" s="69"/>
      <c r="L238" s="69"/>
      <c r="M238" s="69"/>
      <c r="N238" s="69"/>
      <c r="O238" s="69"/>
      <c r="P238" s="69"/>
      <c r="Q238" s="69"/>
      <c r="R238" s="69"/>
      <c r="S238" s="69"/>
      <c r="T238" s="69"/>
      <c r="U238" s="69"/>
      <c r="V238" s="69"/>
      <c r="W238" s="69"/>
      <c r="X238" s="69"/>
      <c r="Y238" s="69"/>
      <c r="Z238" s="69"/>
      <c r="AA238" s="69"/>
      <c r="AB238" s="69"/>
      <c r="AC238" s="69"/>
      <c r="AD238" s="69"/>
      <c r="AE238" s="69"/>
      <c r="AF238" s="69"/>
      <c r="AG238" s="69"/>
      <c r="AH238" s="69"/>
      <c r="AI238" s="69"/>
      <c r="AJ238" s="69"/>
      <c r="AK238" s="69"/>
      <c r="AL238" s="69"/>
      <c r="AM238" s="69"/>
      <c r="AN238" s="69"/>
      <c r="AO238" s="69"/>
      <c r="AP238" s="69"/>
      <c r="AQ238" s="69"/>
      <c r="AR238" s="69"/>
      <c r="AS238" s="69"/>
      <c r="AT238" s="69"/>
      <c r="AU238" s="69"/>
      <c r="AV238" s="69"/>
      <c r="AW238" s="69"/>
      <c r="AX238" s="69"/>
      <c r="AY238" s="69"/>
      <c r="AZ238" s="69"/>
      <c r="BA238" s="69"/>
      <c r="BB238" s="69"/>
      <c r="BC238" s="69"/>
      <c r="BD238" s="69"/>
      <c r="BE238" s="69"/>
      <c r="BF238" s="69"/>
      <c r="BG238" s="69"/>
      <c r="BH238" s="69"/>
    </row>
    <row r="239" spans="1:60">
      <c r="A239" s="69"/>
      <c r="J239" s="69"/>
      <c r="K239" s="69"/>
      <c r="L239" s="69"/>
      <c r="M239" s="69"/>
      <c r="N239" s="69"/>
      <c r="O239" s="69"/>
      <c r="P239" s="69"/>
      <c r="Q239" s="69"/>
      <c r="R239" s="69"/>
      <c r="S239" s="69"/>
      <c r="T239" s="69"/>
      <c r="U239" s="69"/>
      <c r="V239" s="69"/>
      <c r="W239" s="69"/>
      <c r="X239" s="69"/>
      <c r="Y239" s="69"/>
      <c r="Z239" s="69"/>
      <c r="AA239" s="69"/>
      <c r="AB239" s="69"/>
      <c r="AC239" s="69"/>
      <c r="AD239" s="69"/>
      <c r="AE239" s="69"/>
      <c r="AF239" s="69"/>
      <c r="AG239" s="69"/>
      <c r="AH239" s="69"/>
      <c r="AI239" s="69"/>
      <c r="AJ239" s="69"/>
      <c r="AK239" s="69"/>
      <c r="AL239" s="69"/>
      <c r="AM239" s="69"/>
      <c r="AN239" s="69"/>
      <c r="AO239" s="69"/>
      <c r="AP239" s="69"/>
      <c r="AQ239" s="69"/>
      <c r="AR239" s="69"/>
      <c r="AS239" s="69"/>
      <c r="AT239" s="69"/>
      <c r="AU239" s="69"/>
      <c r="AV239" s="69"/>
      <c r="AW239" s="69"/>
      <c r="AX239" s="69"/>
      <c r="AY239" s="69"/>
      <c r="AZ239" s="69"/>
      <c r="BA239" s="69"/>
      <c r="BB239" s="69"/>
      <c r="BC239" s="69"/>
      <c r="BD239" s="69"/>
      <c r="BE239" s="69"/>
      <c r="BF239" s="69"/>
      <c r="BG239" s="69"/>
      <c r="BH239" s="69"/>
    </row>
    <row r="240" spans="1:60">
      <c r="A240" s="69"/>
      <c r="J240" s="69"/>
      <c r="K240" s="69"/>
      <c r="L240" s="69"/>
      <c r="M240" s="69"/>
      <c r="N240" s="69"/>
      <c r="O240" s="69"/>
      <c r="P240" s="69"/>
      <c r="Q240" s="69"/>
      <c r="R240" s="69"/>
      <c r="S240" s="69"/>
      <c r="T240" s="69"/>
      <c r="U240" s="69"/>
      <c r="V240" s="69"/>
      <c r="W240" s="69"/>
      <c r="X240" s="69"/>
      <c r="Y240" s="69"/>
      <c r="Z240" s="69"/>
      <c r="AA240" s="69"/>
      <c r="AB240" s="69"/>
      <c r="AC240" s="69"/>
      <c r="AD240" s="69"/>
      <c r="AE240" s="69"/>
      <c r="AF240" s="69"/>
      <c r="AG240" s="69"/>
      <c r="AH240" s="69"/>
      <c r="AI240" s="69"/>
      <c r="AJ240" s="69"/>
      <c r="AK240" s="69"/>
      <c r="AL240" s="69"/>
      <c r="AM240" s="69"/>
      <c r="AN240" s="69"/>
      <c r="AO240" s="69"/>
      <c r="AP240" s="69"/>
      <c r="AQ240" s="69"/>
      <c r="AR240" s="69"/>
      <c r="AS240" s="69"/>
      <c r="AT240" s="69"/>
      <c r="AU240" s="69"/>
      <c r="AV240" s="69"/>
      <c r="AW240" s="69"/>
      <c r="AX240" s="69"/>
      <c r="AY240" s="69"/>
      <c r="AZ240" s="69"/>
      <c r="BA240" s="69"/>
      <c r="BB240" s="69"/>
      <c r="BC240" s="69"/>
      <c r="BD240" s="69"/>
      <c r="BE240" s="69"/>
      <c r="BF240" s="69"/>
      <c r="BG240" s="69"/>
      <c r="BH240" s="69"/>
    </row>
    <row r="241" spans="1:60">
      <c r="A241" s="69"/>
      <c r="J241" s="69"/>
      <c r="K241" s="69"/>
      <c r="L241" s="69"/>
      <c r="M241" s="69"/>
      <c r="N241" s="69"/>
      <c r="O241" s="69"/>
      <c r="P241" s="69"/>
      <c r="Q241" s="69"/>
      <c r="R241" s="69"/>
      <c r="S241" s="69"/>
      <c r="T241" s="69"/>
      <c r="U241" s="69"/>
      <c r="V241" s="69"/>
      <c r="W241" s="69"/>
      <c r="X241" s="69"/>
      <c r="Y241" s="69"/>
      <c r="Z241" s="69"/>
      <c r="AA241" s="69"/>
      <c r="AB241" s="69"/>
      <c r="AC241" s="69"/>
      <c r="AD241" s="69"/>
      <c r="AE241" s="69"/>
      <c r="AF241" s="69"/>
      <c r="AG241" s="69"/>
      <c r="AH241" s="69"/>
      <c r="AI241" s="69"/>
      <c r="AJ241" s="69"/>
      <c r="AK241" s="69"/>
      <c r="AL241" s="69"/>
      <c r="AM241" s="69"/>
      <c r="AN241" s="69"/>
      <c r="AO241" s="69"/>
      <c r="AP241" s="69"/>
      <c r="AQ241" s="69"/>
      <c r="AR241" s="69"/>
      <c r="AS241" s="69"/>
      <c r="AT241" s="69"/>
      <c r="AU241" s="69"/>
      <c r="AV241" s="69"/>
      <c r="AW241" s="69"/>
      <c r="AX241" s="69"/>
      <c r="AY241" s="69"/>
      <c r="AZ241" s="69"/>
      <c r="BA241" s="69"/>
      <c r="BB241" s="69"/>
      <c r="BC241" s="69"/>
      <c r="BD241" s="69"/>
      <c r="BE241" s="69"/>
      <c r="BF241" s="69"/>
      <c r="BG241" s="69"/>
      <c r="BH241" s="69"/>
    </row>
    <row r="242" spans="1:60">
      <c r="A242" s="69"/>
      <c r="J242" s="69"/>
      <c r="K242" s="69"/>
      <c r="L242" s="69"/>
      <c r="M242" s="69"/>
      <c r="N242" s="69"/>
      <c r="O242" s="69"/>
      <c r="P242" s="69"/>
      <c r="Q242" s="69"/>
      <c r="R242" s="69"/>
      <c r="S242" s="69"/>
      <c r="T242" s="69"/>
      <c r="U242" s="69"/>
      <c r="V242" s="69"/>
      <c r="W242" s="69"/>
      <c r="X242" s="69"/>
      <c r="Y242" s="69"/>
      <c r="Z242" s="69"/>
      <c r="AA242" s="69"/>
      <c r="AB242" s="69"/>
      <c r="AC242" s="69"/>
      <c r="AD242" s="69"/>
      <c r="AE242" s="69"/>
      <c r="AF242" s="69"/>
      <c r="AG242" s="69"/>
      <c r="AH242" s="69"/>
      <c r="AI242" s="69"/>
      <c r="AJ242" s="69"/>
      <c r="AK242" s="69"/>
      <c r="AL242" s="69"/>
      <c r="AM242" s="69"/>
      <c r="AN242" s="69"/>
      <c r="AO242" s="69"/>
      <c r="AP242" s="69"/>
      <c r="AQ242" s="69"/>
      <c r="AR242" s="69"/>
      <c r="AS242" s="69"/>
      <c r="AT242" s="69"/>
      <c r="AU242" s="69"/>
      <c r="AV242" s="69"/>
      <c r="AW242" s="69"/>
      <c r="AX242" s="69"/>
      <c r="AY242" s="69"/>
      <c r="AZ242" s="69"/>
      <c r="BA242" s="69"/>
      <c r="BB242" s="69"/>
      <c r="BC242" s="69"/>
      <c r="BD242" s="69"/>
      <c r="BE242" s="69"/>
      <c r="BF242" s="69"/>
      <c r="BG242" s="69"/>
      <c r="BH242" s="69"/>
    </row>
    <row r="243" spans="1:60">
      <c r="A243" s="69"/>
      <c r="J243" s="69"/>
      <c r="K243" s="69"/>
      <c r="L243" s="69"/>
      <c r="M243" s="69"/>
      <c r="N243" s="69"/>
      <c r="O243" s="69"/>
      <c r="P243" s="69"/>
      <c r="Q243" s="69"/>
      <c r="R243" s="69"/>
      <c r="S243" s="69"/>
      <c r="T243" s="69"/>
      <c r="U243" s="69"/>
      <c r="V243" s="69"/>
      <c r="W243" s="69"/>
      <c r="X243" s="69"/>
      <c r="Y243" s="69"/>
      <c r="Z243" s="69"/>
      <c r="AA243" s="69"/>
      <c r="AB243" s="69"/>
      <c r="AC243" s="69"/>
      <c r="AD243" s="69"/>
      <c r="AE243" s="69"/>
      <c r="AF243" s="69"/>
      <c r="AG243" s="69"/>
      <c r="AH243" s="69"/>
      <c r="AI243" s="69"/>
      <c r="AJ243" s="69"/>
      <c r="AK243" s="69"/>
      <c r="AL243" s="69"/>
      <c r="AM243" s="69"/>
      <c r="AN243" s="69"/>
      <c r="AO243" s="69"/>
      <c r="AP243" s="69"/>
      <c r="AQ243" s="69"/>
      <c r="AR243" s="69"/>
      <c r="AS243" s="69"/>
      <c r="AT243" s="69"/>
      <c r="AU243" s="69"/>
      <c r="AV243" s="69"/>
      <c r="AW243" s="69"/>
      <c r="AX243" s="69"/>
      <c r="AY243" s="69"/>
      <c r="AZ243" s="69"/>
      <c r="BA243" s="69"/>
      <c r="BB243" s="69"/>
      <c r="BC243" s="69"/>
      <c r="BD243" s="69"/>
      <c r="BE243" s="69"/>
      <c r="BF243" s="69"/>
      <c r="BG243" s="69"/>
      <c r="BH243" s="69"/>
    </row>
    <row r="244" spans="1:60">
      <c r="A244" s="69"/>
      <c r="J244" s="69"/>
      <c r="K244" s="69"/>
      <c r="L244" s="69"/>
      <c r="M244" s="69"/>
      <c r="N244" s="69"/>
      <c r="O244" s="69"/>
      <c r="P244" s="69"/>
      <c r="Q244" s="69"/>
      <c r="R244" s="69"/>
      <c r="S244" s="69"/>
      <c r="T244" s="69"/>
      <c r="U244" s="69"/>
      <c r="V244" s="69"/>
      <c r="W244" s="69"/>
      <c r="X244" s="69"/>
      <c r="Y244" s="69"/>
      <c r="Z244" s="69"/>
      <c r="AA244" s="69"/>
      <c r="AB244" s="69"/>
      <c r="AC244" s="69"/>
      <c r="AD244" s="69"/>
      <c r="AE244" s="69"/>
      <c r="AF244" s="69"/>
      <c r="AG244" s="69"/>
      <c r="AH244" s="69"/>
      <c r="AI244" s="69"/>
      <c r="AJ244" s="69"/>
      <c r="AK244" s="69"/>
      <c r="AL244" s="69"/>
      <c r="AM244" s="69"/>
      <c r="AN244" s="69"/>
      <c r="AO244" s="69"/>
      <c r="AP244" s="69"/>
      <c r="AQ244" s="69"/>
      <c r="AR244" s="69"/>
      <c r="AS244" s="69"/>
      <c r="AT244" s="69"/>
      <c r="AU244" s="69"/>
      <c r="AV244" s="69"/>
      <c r="AW244" s="69"/>
      <c r="AX244" s="69"/>
      <c r="AY244" s="69"/>
      <c r="AZ244" s="69"/>
      <c r="BA244" s="69"/>
      <c r="BB244" s="69"/>
      <c r="BC244" s="69"/>
      <c r="BD244" s="69"/>
      <c r="BE244" s="69"/>
      <c r="BF244" s="69"/>
      <c r="BG244" s="69"/>
      <c r="BH244" s="69"/>
    </row>
    <row r="245" spans="1:60">
      <c r="A245" s="69"/>
    </row>
    <row r="246" spans="1:60">
      <c r="A246" s="69"/>
    </row>
    <row r="247" spans="1:60">
      <c r="A247" s="69"/>
    </row>
    <row r="248" spans="1:60">
      <c r="A248" s="69"/>
    </row>
  </sheetData>
  <sheetProtection algorithmName="SHA-512" hashValue="pk41qPkreGaIienBHjYN6qHrG0CgO529+BqkFfOkTGgU8ieLIk2ly7oHCkTe6nIJwtUs4b/6dT5t6eEiLeXG7Q==" saltValue="1Vg2zxH2JXOw6ZLmo/E9SA==" spinCount="100000" sheet="1" objects="1" scenarios="1"/>
  <mergeCells count="17">
    <mergeCell ref="J56:O61"/>
    <mergeCell ref="P56:U61"/>
    <mergeCell ref="V56:AA61"/>
    <mergeCell ref="AB56:AG61"/>
    <mergeCell ref="AH56:AM61"/>
    <mergeCell ref="AO16:AT25"/>
    <mergeCell ref="E16:I25"/>
    <mergeCell ref="AO6:AT15"/>
    <mergeCell ref="B2:I4"/>
    <mergeCell ref="J2:AM4"/>
    <mergeCell ref="B6:D55"/>
    <mergeCell ref="E6:I15"/>
    <mergeCell ref="E46:I55"/>
    <mergeCell ref="AO36:AT45"/>
    <mergeCell ref="E36:I45"/>
    <mergeCell ref="AO26:AT35"/>
    <mergeCell ref="E26:I35"/>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AK55"/>
  <sheetViews>
    <sheetView zoomScale="90" zoomScaleNormal="90" workbookViewId="0">
      <selection activeCell="C7" sqref="C7"/>
    </sheetView>
  </sheetViews>
  <sheetFormatPr baseColWidth="10" defaultColWidth="11.44140625" defaultRowHeight="14.4"/>
  <cols>
    <col min="2" max="2" width="24.109375" customWidth="1"/>
    <col min="3" max="3" width="70.109375" customWidth="1"/>
    <col min="4" max="4" width="29.88671875" customWidth="1"/>
  </cols>
  <sheetData>
    <row r="1" spans="1:37" ht="23.4">
      <c r="A1" s="69"/>
      <c r="B1" s="611" t="s">
        <v>946</v>
      </c>
      <c r="C1" s="611"/>
      <c r="D1" s="611"/>
      <c r="E1" s="69"/>
      <c r="F1" s="69"/>
      <c r="G1" s="69"/>
      <c r="H1" s="69"/>
      <c r="I1" s="69"/>
      <c r="J1" s="69"/>
      <c r="K1" s="69"/>
      <c r="L1" s="69"/>
      <c r="M1" s="69"/>
      <c r="N1" s="69"/>
      <c r="O1" s="69"/>
      <c r="P1" s="69"/>
      <c r="Q1" s="69"/>
      <c r="R1" s="69"/>
      <c r="S1" s="69"/>
      <c r="T1" s="69"/>
      <c r="U1" s="69"/>
      <c r="V1" s="69"/>
      <c r="W1" s="69"/>
      <c r="X1" s="69"/>
      <c r="Y1" s="69"/>
      <c r="Z1" s="69"/>
      <c r="AA1" s="69"/>
      <c r="AB1" s="69"/>
      <c r="AC1" s="69"/>
      <c r="AD1" s="69"/>
      <c r="AE1" s="69"/>
    </row>
    <row r="2" spans="1:37">
      <c r="A2" s="69"/>
      <c r="B2" s="69"/>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row>
    <row r="3" spans="1:37" ht="25.2">
      <c r="A3" s="69"/>
      <c r="B3" s="3"/>
      <c r="C3" s="4" t="s">
        <v>947</v>
      </c>
      <c r="D3" s="4" t="s">
        <v>931</v>
      </c>
      <c r="E3" s="69"/>
      <c r="F3" s="69"/>
      <c r="G3" s="69"/>
      <c r="H3" s="69"/>
      <c r="I3" s="69"/>
      <c r="J3" s="69"/>
      <c r="K3" s="69"/>
      <c r="L3" s="69"/>
      <c r="M3" s="69"/>
      <c r="N3" s="69"/>
      <c r="O3" s="69"/>
      <c r="P3" s="69"/>
      <c r="Q3" s="69"/>
      <c r="R3" s="69"/>
      <c r="S3" s="69"/>
      <c r="T3" s="69"/>
      <c r="U3" s="69"/>
      <c r="V3" s="69"/>
      <c r="W3" s="69"/>
      <c r="X3" s="69"/>
      <c r="Y3" s="69"/>
      <c r="Z3" s="69"/>
      <c r="AA3" s="69"/>
      <c r="AB3" s="69"/>
      <c r="AC3" s="69"/>
      <c r="AD3" s="69"/>
      <c r="AE3" s="69"/>
    </row>
    <row r="4" spans="1:37" ht="50.4">
      <c r="A4" s="69"/>
      <c r="B4" s="5" t="s">
        <v>948</v>
      </c>
      <c r="C4" s="6" t="s">
        <v>949</v>
      </c>
      <c r="D4" s="7">
        <v>0.2</v>
      </c>
      <c r="E4" s="69"/>
      <c r="F4" s="69"/>
      <c r="G4" s="69"/>
      <c r="H4" s="69"/>
      <c r="I4" s="69"/>
      <c r="J4" s="69"/>
      <c r="K4" s="69"/>
      <c r="L4" s="69"/>
      <c r="M4" s="69"/>
      <c r="N4" s="69"/>
      <c r="O4" s="69"/>
      <c r="P4" s="69"/>
      <c r="Q4" s="69"/>
      <c r="R4" s="69"/>
      <c r="S4" s="69"/>
      <c r="T4" s="69"/>
      <c r="U4" s="69"/>
      <c r="V4" s="69"/>
      <c r="W4" s="69"/>
      <c r="X4" s="69"/>
      <c r="Y4" s="69"/>
      <c r="Z4" s="69"/>
      <c r="AA4" s="69"/>
      <c r="AB4" s="69"/>
      <c r="AC4" s="69"/>
      <c r="AD4" s="69"/>
      <c r="AE4" s="69"/>
    </row>
    <row r="5" spans="1:37" ht="50.4">
      <c r="A5" s="69"/>
      <c r="B5" s="8" t="s">
        <v>950</v>
      </c>
      <c r="C5" s="9" t="s">
        <v>951</v>
      </c>
      <c r="D5" s="10">
        <v>0.4</v>
      </c>
      <c r="E5" s="69"/>
      <c r="F5" s="69"/>
      <c r="G5" s="69"/>
      <c r="H5" s="69"/>
      <c r="I5" s="69"/>
      <c r="J5" s="69"/>
      <c r="K5" s="69"/>
      <c r="L5" s="69"/>
      <c r="M5" s="69"/>
      <c r="N5" s="69"/>
      <c r="O5" s="69"/>
      <c r="P5" s="69"/>
      <c r="Q5" s="69"/>
      <c r="R5" s="69"/>
      <c r="S5" s="69"/>
      <c r="T5" s="69"/>
      <c r="U5" s="69"/>
      <c r="V5" s="69"/>
      <c r="W5" s="69"/>
      <c r="X5" s="69"/>
      <c r="Y5" s="69"/>
      <c r="Z5" s="69"/>
      <c r="AA5" s="69"/>
      <c r="AB5" s="69"/>
      <c r="AC5" s="69"/>
      <c r="AD5" s="69"/>
      <c r="AE5" s="69"/>
    </row>
    <row r="6" spans="1:37" ht="50.4">
      <c r="A6" s="69"/>
      <c r="B6" s="11" t="s">
        <v>952</v>
      </c>
      <c r="C6" s="9" t="s">
        <v>953</v>
      </c>
      <c r="D6" s="10">
        <v>0.6</v>
      </c>
      <c r="E6" s="69"/>
      <c r="F6" s="69"/>
      <c r="G6" s="69"/>
      <c r="H6" s="69"/>
      <c r="I6" s="69"/>
      <c r="J6" s="69"/>
      <c r="K6" s="69"/>
      <c r="L6" s="69"/>
      <c r="M6" s="69"/>
      <c r="N6" s="69"/>
      <c r="O6" s="69"/>
      <c r="P6" s="69"/>
      <c r="Q6" s="69"/>
      <c r="R6" s="69"/>
      <c r="S6" s="69"/>
      <c r="T6" s="69"/>
      <c r="U6" s="69"/>
      <c r="V6" s="69"/>
      <c r="W6" s="69"/>
      <c r="X6" s="69"/>
      <c r="Y6" s="69"/>
      <c r="Z6" s="69"/>
      <c r="AA6" s="69"/>
      <c r="AB6" s="69"/>
      <c r="AC6" s="69"/>
      <c r="AD6" s="69"/>
      <c r="AE6" s="69"/>
    </row>
    <row r="7" spans="1:37" ht="75.599999999999994">
      <c r="A7" s="69"/>
      <c r="B7" s="12" t="s">
        <v>954</v>
      </c>
      <c r="C7" s="9" t="s">
        <v>955</v>
      </c>
      <c r="D7" s="10">
        <v>0.8</v>
      </c>
      <c r="E7" s="69"/>
      <c r="F7" s="69"/>
      <c r="G7" s="69"/>
      <c r="H7" s="69"/>
      <c r="I7" s="69"/>
      <c r="J7" s="69"/>
      <c r="K7" s="69"/>
      <c r="L7" s="69"/>
      <c r="M7" s="69"/>
      <c r="N7" s="69"/>
      <c r="O7" s="69"/>
      <c r="P7" s="69"/>
      <c r="Q7" s="69"/>
      <c r="R7" s="69"/>
      <c r="S7" s="69"/>
      <c r="T7" s="69"/>
      <c r="U7" s="69"/>
      <c r="V7" s="69"/>
      <c r="W7" s="69"/>
      <c r="X7" s="69"/>
      <c r="Y7" s="69"/>
      <c r="Z7" s="69"/>
      <c r="AA7" s="69"/>
      <c r="AB7" s="69"/>
      <c r="AC7" s="69"/>
      <c r="AD7" s="69"/>
      <c r="AE7" s="69"/>
    </row>
    <row r="8" spans="1:37" ht="50.4">
      <c r="A8" s="69"/>
      <c r="B8" s="13" t="s">
        <v>956</v>
      </c>
      <c r="C8" s="9" t="s">
        <v>957</v>
      </c>
      <c r="D8" s="10">
        <v>1</v>
      </c>
      <c r="E8" s="69"/>
      <c r="F8" s="69"/>
      <c r="G8" s="69"/>
      <c r="H8" s="69"/>
      <c r="I8" s="69"/>
      <c r="J8" s="69"/>
      <c r="K8" s="69"/>
      <c r="L8" s="69"/>
      <c r="M8" s="69"/>
      <c r="N8" s="69"/>
      <c r="O8" s="69"/>
      <c r="P8" s="69"/>
      <c r="Q8" s="69"/>
      <c r="R8" s="69"/>
      <c r="S8" s="69"/>
      <c r="T8" s="69"/>
      <c r="U8" s="69"/>
      <c r="V8" s="69"/>
      <c r="W8" s="69"/>
      <c r="X8" s="69"/>
      <c r="Y8" s="69"/>
      <c r="Z8" s="69"/>
      <c r="AA8" s="69"/>
      <c r="AB8" s="69"/>
      <c r="AC8" s="69"/>
      <c r="AD8" s="69"/>
      <c r="AE8" s="69"/>
    </row>
    <row r="9" spans="1:37">
      <c r="A9" s="69"/>
      <c r="B9" s="90"/>
      <c r="C9" s="90"/>
      <c r="D9" s="90"/>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row>
    <row r="10" spans="1:37">
      <c r="A10" s="69"/>
      <c r="B10" s="91"/>
      <c r="C10" s="90"/>
      <c r="D10" s="90"/>
      <c r="E10" s="69"/>
      <c r="F10" s="69"/>
      <c r="G10" s="69"/>
      <c r="H10" s="69"/>
      <c r="I10" s="69"/>
      <c r="J10" s="69"/>
      <c r="K10" s="69"/>
      <c r="L10" s="69"/>
      <c r="M10" s="69"/>
      <c r="N10" s="69"/>
      <c r="O10" s="69"/>
      <c r="P10" s="69"/>
      <c r="Q10" s="69"/>
      <c r="R10" s="69"/>
      <c r="S10" s="69"/>
      <c r="T10" s="69"/>
      <c r="U10" s="69"/>
      <c r="V10" s="69"/>
      <c r="W10" s="69"/>
      <c r="X10" s="69"/>
      <c r="Y10" s="69"/>
      <c r="Z10" s="69"/>
      <c r="AA10" s="69"/>
      <c r="AB10" s="69"/>
      <c r="AC10" s="69"/>
      <c r="AD10" s="69"/>
      <c r="AE10" s="69"/>
      <c r="AF10" s="69"/>
      <c r="AG10" s="69"/>
      <c r="AH10" s="69"/>
      <c r="AI10" s="69"/>
      <c r="AJ10" s="69"/>
      <c r="AK10" s="69"/>
    </row>
    <row r="11" spans="1:37">
      <c r="A11" s="69"/>
      <c r="B11" s="90"/>
      <c r="C11" s="90"/>
      <c r="D11" s="90"/>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row>
    <row r="12" spans="1:37">
      <c r="A12" s="69"/>
      <c r="B12" s="90"/>
      <c r="C12" s="90"/>
      <c r="D12" s="90"/>
      <c r="E12" s="69"/>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69"/>
    </row>
    <row r="13" spans="1:37">
      <c r="A13" s="69"/>
      <c r="B13" s="90"/>
      <c r="C13" s="90"/>
      <c r="D13" s="90"/>
      <c r="E13" s="69"/>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69"/>
    </row>
    <row r="14" spans="1:37">
      <c r="A14" s="69"/>
      <c r="B14" s="90"/>
      <c r="C14" s="90"/>
      <c r="D14" s="90"/>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row>
    <row r="15" spans="1:37">
      <c r="A15" s="69"/>
      <c r="B15" s="90"/>
      <c r="C15" s="90"/>
      <c r="D15" s="90"/>
      <c r="E15" s="69"/>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69"/>
    </row>
    <row r="16" spans="1:37">
      <c r="A16" s="69"/>
      <c r="B16" s="90"/>
      <c r="C16" s="90"/>
      <c r="D16" s="90"/>
      <c r="E16" s="69"/>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69"/>
    </row>
    <row r="17" spans="1:37">
      <c r="A17" s="69"/>
      <c r="B17" s="90"/>
      <c r="C17" s="90"/>
      <c r="D17" s="90"/>
      <c r="E17" s="69"/>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69"/>
    </row>
    <row r="18" spans="1:37">
      <c r="A18" s="69"/>
      <c r="B18" s="90"/>
      <c r="C18" s="90"/>
      <c r="D18" s="90"/>
      <c r="E18" s="69"/>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69"/>
    </row>
    <row r="19" spans="1:37">
      <c r="A19" s="69"/>
      <c r="B19" s="69"/>
      <c r="C19" s="69"/>
      <c r="D19" s="69"/>
      <c r="E19" s="69"/>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69"/>
    </row>
    <row r="20" spans="1:37">
      <c r="A20" s="69"/>
      <c r="B20" s="69"/>
      <c r="C20" s="69"/>
      <c r="D20" s="69"/>
      <c r="E20" s="69"/>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69"/>
    </row>
    <row r="21" spans="1:37">
      <c r="A21" s="69"/>
      <c r="B21" s="69"/>
      <c r="C21" s="69"/>
      <c r="D21" s="69"/>
      <c r="E21" s="69"/>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69"/>
    </row>
    <row r="22" spans="1:37">
      <c r="A22" s="69"/>
      <c r="B22" s="69"/>
      <c r="C22" s="69"/>
      <c r="D22" s="69"/>
      <c r="E22" s="69"/>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69"/>
    </row>
    <row r="23" spans="1:37">
      <c r="A23" s="69"/>
      <c r="B23" s="69"/>
      <c r="C23" s="69"/>
      <c r="D23" s="69"/>
      <c r="E23" s="69"/>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69"/>
    </row>
    <row r="24" spans="1:37">
      <c r="A24" s="69"/>
      <c r="B24" s="69"/>
      <c r="C24" s="69"/>
      <c r="D24" s="69"/>
      <c r="E24" s="69"/>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69"/>
    </row>
    <row r="25" spans="1:37">
      <c r="A25" s="69"/>
      <c r="B25" s="69"/>
      <c r="C25" s="69"/>
      <c r="D25" s="69"/>
      <c r="E25" s="69"/>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69"/>
    </row>
    <row r="26" spans="1:37">
      <c r="A26" s="69"/>
      <c r="B26" s="69"/>
      <c r="C26" s="69"/>
      <c r="D26" s="69"/>
      <c r="E26" s="69"/>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69"/>
    </row>
    <row r="27" spans="1:37">
      <c r="A27" s="69"/>
      <c r="B27" s="69"/>
      <c r="C27" s="69"/>
      <c r="D27" s="69"/>
      <c r="E27" s="69"/>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69"/>
    </row>
    <row r="28" spans="1:37">
      <c r="A28" s="69"/>
      <c r="B28" s="69"/>
      <c r="C28" s="69"/>
      <c r="D28" s="69"/>
      <c r="E28" s="69"/>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69"/>
    </row>
    <row r="29" spans="1:37">
      <c r="A29" s="69"/>
      <c r="B29" s="69"/>
      <c r="C29" s="69"/>
      <c r="D29" s="69"/>
      <c r="E29" s="69"/>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69"/>
    </row>
    <row r="30" spans="1:37">
      <c r="A30" s="69"/>
      <c r="B30" s="69"/>
      <c r="C30" s="69"/>
      <c r="D30" s="69"/>
      <c r="E30" s="69"/>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69"/>
    </row>
    <row r="31" spans="1:37">
      <c r="A31" s="69"/>
      <c r="B31" s="69"/>
      <c r="C31" s="69"/>
      <c r="D31" s="69"/>
      <c r="E31" s="69"/>
      <c r="F31" s="69"/>
      <c r="G31" s="69"/>
      <c r="H31" s="69"/>
      <c r="I31" s="69"/>
      <c r="J31" s="69"/>
      <c r="K31" s="69"/>
      <c r="L31" s="69"/>
      <c r="M31" s="69"/>
      <c r="N31" s="69"/>
      <c r="O31" s="69"/>
      <c r="P31" s="69"/>
      <c r="Q31" s="69"/>
      <c r="R31" s="69"/>
      <c r="S31" s="69"/>
      <c r="T31" s="69"/>
      <c r="U31" s="69"/>
      <c r="V31" s="69"/>
      <c r="W31" s="69"/>
      <c r="X31" s="69"/>
      <c r="Y31" s="69"/>
      <c r="Z31" s="69"/>
      <c r="AA31" s="69"/>
      <c r="AB31" s="69"/>
      <c r="AC31" s="69"/>
      <c r="AD31" s="69"/>
      <c r="AE31" s="69"/>
      <c r="AF31" s="69"/>
      <c r="AG31" s="69"/>
      <c r="AH31" s="69"/>
      <c r="AI31" s="69"/>
      <c r="AJ31" s="69"/>
      <c r="AK31" s="69"/>
    </row>
    <row r="32" spans="1:37">
      <c r="A32" s="69"/>
      <c r="B32" s="69"/>
      <c r="C32" s="69"/>
      <c r="D32" s="69"/>
      <c r="E32" s="69"/>
      <c r="F32" s="69"/>
      <c r="G32" s="69"/>
      <c r="H32" s="69"/>
      <c r="I32" s="69"/>
      <c r="J32" s="69"/>
      <c r="K32" s="69"/>
      <c r="L32" s="69"/>
      <c r="M32" s="69"/>
      <c r="N32" s="69"/>
      <c r="O32" s="69"/>
      <c r="P32" s="69"/>
      <c r="Q32" s="69"/>
      <c r="R32" s="69"/>
      <c r="S32" s="69"/>
      <c r="T32" s="69"/>
      <c r="U32" s="69"/>
      <c r="V32" s="69"/>
      <c r="W32" s="69"/>
      <c r="X32" s="69"/>
      <c r="Y32" s="69"/>
      <c r="Z32" s="69"/>
      <c r="AA32" s="69"/>
      <c r="AB32" s="69"/>
      <c r="AC32" s="69"/>
      <c r="AD32" s="69"/>
      <c r="AE32" s="69"/>
      <c r="AF32" s="69"/>
      <c r="AG32" s="69"/>
      <c r="AH32" s="69"/>
      <c r="AI32" s="69"/>
      <c r="AJ32" s="69"/>
      <c r="AK32" s="69"/>
    </row>
    <row r="33" spans="1:31">
      <c r="A33" s="69"/>
      <c r="E33" s="69"/>
      <c r="F33" s="69"/>
      <c r="G33" s="69"/>
      <c r="H33" s="69"/>
      <c r="I33" s="69"/>
      <c r="J33" s="69"/>
      <c r="K33" s="69"/>
      <c r="L33" s="69"/>
      <c r="M33" s="69"/>
      <c r="N33" s="69"/>
      <c r="O33" s="69"/>
      <c r="P33" s="69"/>
      <c r="Q33" s="69"/>
      <c r="R33" s="69"/>
      <c r="S33" s="69"/>
      <c r="T33" s="69"/>
      <c r="U33" s="69"/>
      <c r="V33" s="69"/>
      <c r="W33" s="69"/>
      <c r="X33" s="69"/>
      <c r="Y33" s="69"/>
      <c r="Z33" s="69"/>
      <c r="AA33" s="69"/>
      <c r="AB33" s="69"/>
      <c r="AC33" s="69"/>
      <c r="AD33" s="69"/>
      <c r="AE33" s="69"/>
    </row>
    <row r="34" spans="1:31">
      <c r="A34" s="69"/>
      <c r="E34" s="69"/>
      <c r="F34" s="69"/>
      <c r="G34" s="69"/>
      <c r="H34" s="69"/>
      <c r="I34" s="69"/>
      <c r="J34" s="69"/>
      <c r="K34" s="69"/>
      <c r="L34" s="69"/>
      <c r="M34" s="69"/>
      <c r="N34" s="69"/>
      <c r="O34" s="69"/>
      <c r="P34" s="69"/>
      <c r="Q34" s="69"/>
      <c r="R34" s="69"/>
      <c r="S34" s="69"/>
      <c r="T34" s="69"/>
      <c r="U34" s="69"/>
      <c r="V34" s="69"/>
      <c r="W34" s="69"/>
      <c r="X34" s="69"/>
      <c r="Y34" s="69"/>
      <c r="Z34" s="69"/>
      <c r="AA34" s="69"/>
      <c r="AB34" s="69"/>
      <c r="AC34" s="69"/>
      <c r="AD34" s="69"/>
      <c r="AE34" s="69"/>
    </row>
    <row r="35" spans="1:31">
      <c r="A35" s="69"/>
    </row>
    <row r="36" spans="1:31">
      <c r="A36" s="69"/>
    </row>
    <row r="37" spans="1:31">
      <c r="A37" s="69"/>
    </row>
    <row r="38" spans="1:31">
      <c r="A38" s="69"/>
    </row>
    <row r="39" spans="1:31">
      <c r="A39" s="69"/>
    </row>
    <row r="40" spans="1:31">
      <c r="A40" s="69"/>
    </row>
    <row r="41" spans="1:31">
      <c r="A41" s="69"/>
    </row>
    <row r="42" spans="1:31">
      <c r="A42" s="69"/>
    </row>
    <row r="43" spans="1:31">
      <c r="A43" s="69"/>
    </row>
    <row r="44" spans="1:31">
      <c r="A44" s="69"/>
    </row>
    <row r="45" spans="1:31">
      <c r="A45" s="69"/>
    </row>
    <row r="46" spans="1:31">
      <c r="A46" s="69"/>
    </row>
    <row r="47" spans="1:31">
      <c r="A47" s="69"/>
    </row>
    <row r="48" spans="1:31">
      <c r="A48" s="69"/>
    </row>
    <row r="49" spans="1:1">
      <c r="A49" s="69"/>
    </row>
    <row r="50" spans="1:1">
      <c r="A50" s="69"/>
    </row>
    <row r="51" spans="1:1">
      <c r="A51" s="69"/>
    </row>
    <row r="52" spans="1:1">
      <c r="A52" s="69"/>
    </row>
    <row r="53" spans="1:1">
      <c r="A53" s="69"/>
    </row>
    <row r="54" spans="1:1">
      <c r="A54" s="69"/>
    </row>
    <row r="55" spans="1:1">
      <c r="A55" s="69"/>
    </row>
  </sheetData>
  <mergeCells count="1">
    <mergeCell ref="B1:D1"/>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249977111117893"/>
  </sheetPr>
  <dimension ref="A1:U232"/>
  <sheetViews>
    <sheetView view="pageBreakPreview" topLeftCell="E1" zoomScale="60" zoomScaleNormal="60" workbookViewId="0">
      <selection activeCell="K230" sqref="K230"/>
    </sheetView>
  </sheetViews>
  <sheetFormatPr baseColWidth="10" defaultColWidth="11.44140625" defaultRowHeight="14.4"/>
  <cols>
    <col min="2" max="2" width="40.44140625" customWidth="1"/>
    <col min="3" max="3" width="74.88671875" customWidth="1"/>
    <col min="4" max="4" width="135" bestFit="1" customWidth="1"/>
    <col min="5" max="5" width="144.6640625" bestFit="1" customWidth="1"/>
  </cols>
  <sheetData>
    <row r="1" spans="1:21" ht="32.4">
      <c r="A1" s="69"/>
      <c r="B1" s="612" t="s">
        <v>958</v>
      </c>
      <c r="C1" s="612"/>
      <c r="D1" s="612"/>
      <c r="E1" s="69"/>
      <c r="F1" s="69"/>
      <c r="G1" s="69"/>
      <c r="H1" s="69"/>
      <c r="I1" s="69"/>
      <c r="J1" s="69"/>
      <c r="K1" s="69"/>
      <c r="L1" s="69"/>
      <c r="M1" s="69"/>
      <c r="N1" s="69"/>
      <c r="O1" s="69"/>
      <c r="P1" s="69"/>
      <c r="Q1" s="69"/>
      <c r="R1" s="69"/>
      <c r="S1" s="69"/>
      <c r="T1" s="69"/>
      <c r="U1" s="69"/>
    </row>
    <row r="2" spans="1:21">
      <c r="A2" s="69"/>
      <c r="B2" s="69"/>
      <c r="C2" s="69"/>
      <c r="D2" s="69"/>
      <c r="E2" s="69"/>
      <c r="F2" s="69"/>
      <c r="G2" s="69"/>
      <c r="H2" s="69"/>
      <c r="I2" s="69"/>
      <c r="J2" s="69"/>
      <c r="K2" s="69"/>
      <c r="L2" s="69"/>
      <c r="M2" s="69"/>
      <c r="N2" s="69"/>
      <c r="O2" s="69"/>
      <c r="P2" s="69"/>
      <c r="Q2" s="69"/>
      <c r="R2" s="69"/>
      <c r="S2" s="69"/>
      <c r="T2" s="69"/>
      <c r="U2" s="69"/>
    </row>
    <row r="3" spans="1:21" ht="30">
      <c r="A3" s="69"/>
      <c r="B3" s="87"/>
      <c r="C3" s="22" t="s">
        <v>959</v>
      </c>
      <c r="D3" s="22" t="s">
        <v>960</v>
      </c>
      <c r="E3" s="69"/>
      <c r="F3" s="69"/>
      <c r="G3" s="69"/>
      <c r="H3" s="69"/>
      <c r="I3" s="69"/>
      <c r="J3" s="69"/>
      <c r="K3" s="69"/>
      <c r="L3" s="69"/>
      <c r="M3" s="69"/>
      <c r="N3" s="69"/>
      <c r="O3" s="69"/>
      <c r="P3" s="69"/>
      <c r="Q3" s="69"/>
      <c r="R3" s="69"/>
      <c r="S3" s="69"/>
      <c r="T3" s="69"/>
      <c r="U3" s="69"/>
    </row>
    <row r="4" spans="1:21" ht="32.4">
      <c r="A4" s="86" t="s">
        <v>961</v>
      </c>
      <c r="B4" s="25" t="s">
        <v>962</v>
      </c>
      <c r="C4" s="30" t="s">
        <v>963</v>
      </c>
      <c r="D4" s="23" t="s">
        <v>964</v>
      </c>
      <c r="E4" s="69"/>
      <c r="F4" s="69"/>
      <c r="G4" s="69"/>
      <c r="H4" s="69"/>
      <c r="I4" s="69"/>
      <c r="J4" s="69"/>
      <c r="K4" s="69"/>
      <c r="L4" s="69"/>
      <c r="M4" s="69"/>
      <c r="N4" s="69"/>
      <c r="O4" s="69"/>
      <c r="P4" s="69"/>
      <c r="Q4" s="69"/>
      <c r="R4" s="69"/>
      <c r="S4" s="69"/>
      <c r="T4" s="69"/>
      <c r="U4" s="69"/>
    </row>
    <row r="5" spans="1:21" ht="64.8">
      <c r="A5" s="86" t="s">
        <v>965</v>
      </c>
      <c r="B5" s="26" t="s">
        <v>966</v>
      </c>
      <c r="C5" s="31" t="s">
        <v>967</v>
      </c>
      <c r="D5" s="24" t="s">
        <v>968</v>
      </c>
      <c r="E5" s="69"/>
      <c r="F5" s="69"/>
      <c r="G5" s="69"/>
      <c r="H5" s="69"/>
      <c r="I5" s="69"/>
      <c r="J5" s="69"/>
      <c r="K5" s="69"/>
      <c r="L5" s="69"/>
      <c r="M5" s="69"/>
      <c r="N5" s="69"/>
      <c r="O5" s="69"/>
      <c r="P5" s="69"/>
      <c r="Q5" s="69"/>
      <c r="R5" s="69"/>
      <c r="S5" s="69"/>
      <c r="T5" s="69"/>
      <c r="U5" s="69"/>
    </row>
    <row r="6" spans="1:21" ht="64.8">
      <c r="A6" s="86" t="s">
        <v>936</v>
      </c>
      <c r="B6" s="27" t="s">
        <v>969</v>
      </c>
      <c r="C6" s="31" t="s">
        <v>970</v>
      </c>
      <c r="D6" s="24" t="s">
        <v>971</v>
      </c>
      <c r="E6" s="69"/>
      <c r="F6" s="69"/>
      <c r="G6" s="69"/>
      <c r="H6" s="69"/>
      <c r="I6" s="69"/>
      <c r="J6" s="69"/>
      <c r="K6" s="69"/>
      <c r="L6" s="69"/>
      <c r="M6" s="69"/>
      <c r="N6" s="69"/>
      <c r="O6" s="69"/>
      <c r="P6" s="69"/>
      <c r="Q6" s="69"/>
      <c r="R6" s="69"/>
      <c r="S6" s="69"/>
      <c r="T6" s="69"/>
      <c r="U6" s="69"/>
    </row>
    <row r="7" spans="1:21" ht="97.2">
      <c r="A7" s="86" t="s">
        <v>972</v>
      </c>
      <c r="B7" s="28" t="s">
        <v>973</v>
      </c>
      <c r="C7" s="31" t="s">
        <v>974</v>
      </c>
      <c r="D7" s="24" t="s">
        <v>975</v>
      </c>
      <c r="E7" s="69"/>
      <c r="F7" s="69"/>
      <c r="G7" s="69"/>
      <c r="H7" s="69"/>
      <c r="I7" s="69"/>
      <c r="J7" s="69"/>
      <c r="K7" s="69"/>
      <c r="L7" s="69"/>
      <c r="M7" s="69"/>
      <c r="N7" s="69"/>
      <c r="O7" s="69"/>
      <c r="P7" s="69"/>
      <c r="Q7" s="69"/>
      <c r="R7" s="69"/>
      <c r="S7" s="69"/>
      <c r="T7" s="69"/>
      <c r="U7" s="69"/>
    </row>
    <row r="8" spans="1:21" ht="64.8">
      <c r="A8" s="86" t="s">
        <v>976</v>
      </c>
      <c r="B8" s="29" t="s">
        <v>977</v>
      </c>
      <c r="C8" s="31" t="s">
        <v>978</v>
      </c>
      <c r="D8" s="24" t="s">
        <v>979</v>
      </c>
      <c r="E8" s="69"/>
      <c r="F8" s="69"/>
      <c r="G8" s="69"/>
      <c r="H8" s="69"/>
      <c r="I8" s="69"/>
      <c r="J8" s="69"/>
      <c r="K8" s="69"/>
      <c r="L8" s="69"/>
      <c r="M8" s="69"/>
      <c r="N8" s="69"/>
      <c r="O8" s="69"/>
      <c r="P8" s="69"/>
      <c r="Q8" s="69"/>
      <c r="R8" s="69"/>
      <c r="S8" s="69"/>
      <c r="T8" s="69"/>
      <c r="U8" s="69"/>
    </row>
    <row r="9" spans="1:21" ht="20.399999999999999">
      <c r="A9" s="86"/>
      <c r="B9" s="86"/>
      <c r="C9" s="88"/>
      <c r="D9" s="88"/>
      <c r="E9" s="69"/>
      <c r="F9" s="69"/>
      <c r="G9" s="69"/>
      <c r="H9" s="69"/>
      <c r="I9" s="69"/>
      <c r="J9" s="69"/>
      <c r="K9" s="69"/>
      <c r="L9" s="69"/>
      <c r="M9" s="69"/>
      <c r="N9" s="69"/>
      <c r="O9" s="69"/>
      <c r="P9" s="69"/>
      <c r="Q9" s="69"/>
      <c r="R9" s="69"/>
      <c r="S9" s="69"/>
      <c r="T9" s="69"/>
      <c r="U9" s="69"/>
    </row>
    <row r="10" spans="1:21">
      <c r="A10" s="86"/>
      <c r="B10" s="89"/>
      <c r="C10" s="89"/>
      <c r="D10" s="89"/>
      <c r="E10" s="69"/>
      <c r="F10" s="69"/>
      <c r="G10" s="69"/>
      <c r="H10" s="69"/>
      <c r="I10" s="69"/>
      <c r="J10" s="69"/>
      <c r="K10" s="69"/>
      <c r="L10" s="69"/>
      <c r="M10" s="69"/>
      <c r="N10" s="69"/>
      <c r="O10" s="69"/>
      <c r="P10" s="69"/>
      <c r="Q10" s="69"/>
      <c r="R10" s="69"/>
      <c r="S10" s="69"/>
      <c r="T10" s="69"/>
      <c r="U10" s="69"/>
    </row>
    <row r="11" spans="1:21">
      <c r="A11" s="86"/>
      <c r="B11" s="86" t="s">
        <v>980</v>
      </c>
      <c r="C11" s="86" t="s">
        <v>981</v>
      </c>
      <c r="D11" s="86" t="s">
        <v>982</v>
      </c>
      <c r="E11" s="69"/>
      <c r="F11" s="69"/>
      <c r="G11" s="69"/>
      <c r="H11" s="69"/>
      <c r="I11" s="69"/>
      <c r="J11" s="69"/>
      <c r="K11" s="69"/>
      <c r="L11" s="69"/>
      <c r="M11" s="69"/>
      <c r="N11" s="69"/>
      <c r="O11" s="69"/>
      <c r="P11" s="69"/>
      <c r="Q11" s="69"/>
      <c r="R11" s="69"/>
      <c r="S11" s="69"/>
      <c r="T11" s="69"/>
      <c r="U11" s="69"/>
    </row>
    <row r="12" spans="1:21">
      <c r="A12" s="86"/>
      <c r="B12" s="86" t="s">
        <v>983</v>
      </c>
      <c r="C12" s="86" t="s">
        <v>984</v>
      </c>
      <c r="D12" s="86" t="s">
        <v>985</v>
      </c>
      <c r="E12" s="69"/>
      <c r="F12" s="69"/>
      <c r="G12" s="69"/>
      <c r="H12" s="69"/>
      <c r="I12" s="69"/>
      <c r="J12" s="69"/>
      <c r="K12" s="69"/>
      <c r="L12" s="69"/>
      <c r="M12" s="69"/>
      <c r="N12" s="69"/>
      <c r="O12" s="69"/>
      <c r="P12" s="69"/>
      <c r="Q12" s="69"/>
      <c r="R12" s="69"/>
      <c r="S12" s="69"/>
      <c r="T12" s="69"/>
      <c r="U12" s="69"/>
    </row>
    <row r="13" spans="1:21">
      <c r="A13" s="86"/>
      <c r="B13" s="86"/>
      <c r="C13" s="86" t="s">
        <v>986</v>
      </c>
      <c r="D13" s="86" t="s">
        <v>69</v>
      </c>
      <c r="E13" s="69"/>
      <c r="F13" s="69"/>
      <c r="G13" s="69"/>
      <c r="H13" s="69"/>
      <c r="I13" s="69"/>
      <c r="J13" s="69"/>
      <c r="K13" s="69"/>
      <c r="L13" s="69"/>
      <c r="M13" s="69"/>
      <c r="N13" s="69"/>
      <c r="O13" s="69"/>
      <c r="P13" s="69"/>
      <c r="Q13" s="69"/>
      <c r="R13" s="69"/>
      <c r="S13" s="69"/>
      <c r="T13" s="69"/>
      <c r="U13" s="69"/>
    </row>
    <row r="14" spans="1:21">
      <c r="A14" s="86"/>
      <c r="B14" s="86"/>
      <c r="C14" s="86" t="s">
        <v>987</v>
      </c>
      <c r="D14" s="86" t="s">
        <v>988</v>
      </c>
      <c r="E14" s="69"/>
      <c r="F14" s="69"/>
      <c r="G14" s="69"/>
      <c r="H14" s="69"/>
      <c r="I14" s="69"/>
      <c r="J14" s="69"/>
      <c r="K14" s="69"/>
      <c r="L14" s="69"/>
      <c r="M14" s="69"/>
      <c r="N14" s="69"/>
      <c r="O14" s="69"/>
      <c r="P14" s="69"/>
      <c r="Q14" s="69"/>
      <c r="R14" s="69"/>
      <c r="S14" s="69"/>
      <c r="T14" s="69"/>
      <c r="U14" s="69"/>
    </row>
    <row r="15" spans="1:21">
      <c r="A15" s="86"/>
      <c r="B15" s="86"/>
      <c r="C15" s="86" t="s">
        <v>989</v>
      </c>
      <c r="D15" s="86" t="s">
        <v>990</v>
      </c>
      <c r="E15" s="69"/>
      <c r="F15" s="69"/>
      <c r="G15" s="69"/>
      <c r="H15" s="69"/>
      <c r="I15" s="69"/>
      <c r="J15" s="69"/>
      <c r="K15" s="69"/>
      <c r="L15" s="69"/>
      <c r="M15" s="69"/>
      <c r="N15" s="69"/>
      <c r="O15" s="69"/>
      <c r="P15" s="69"/>
      <c r="Q15" s="69"/>
      <c r="R15" s="69"/>
      <c r="S15" s="69"/>
      <c r="T15" s="69"/>
      <c r="U15" s="69"/>
    </row>
    <row r="16" spans="1:21">
      <c r="A16" s="86"/>
      <c r="B16" s="86"/>
      <c r="C16" s="86"/>
      <c r="D16" s="86"/>
      <c r="E16" s="69"/>
      <c r="F16" s="69"/>
      <c r="G16" s="69"/>
      <c r="H16" s="69"/>
      <c r="I16" s="69"/>
      <c r="J16" s="69"/>
      <c r="K16" s="69"/>
      <c r="L16" s="69"/>
      <c r="M16" s="69"/>
      <c r="N16" s="69"/>
      <c r="O16" s="69"/>
    </row>
    <row r="17" spans="1:15">
      <c r="A17" s="86"/>
      <c r="B17" s="86"/>
      <c r="C17" s="86"/>
      <c r="D17" s="86"/>
      <c r="E17" s="69"/>
      <c r="F17" s="69"/>
      <c r="G17" s="69"/>
      <c r="H17" s="69"/>
      <c r="I17" s="69"/>
      <c r="J17" s="69"/>
      <c r="K17" s="69"/>
      <c r="L17" s="69"/>
      <c r="M17" s="69"/>
      <c r="N17" s="69"/>
      <c r="O17" s="69"/>
    </row>
    <row r="18" spans="1:15">
      <c r="A18" s="86"/>
      <c r="B18" s="90"/>
      <c r="C18" s="90"/>
      <c r="D18" s="90"/>
      <c r="E18" s="69"/>
      <c r="F18" s="69"/>
      <c r="G18" s="69"/>
      <c r="H18" s="69"/>
      <c r="I18" s="69"/>
      <c r="J18" s="69"/>
      <c r="K18" s="69"/>
      <c r="L18" s="69"/>
      <c r="M18" s="69"/>
      <c r="N18" s="69"/>
      <c r="O18" s="69"/>
    </row>
    <row r="19" spans="1:15">
      <c r="A19" s="86"/>
      <c r="B19" s="90"/>
      <c r="C19" s="90"/>
      <c r="D19" s="90"/>
      <c r="E19" s="69"/>
      <c r="F19" s="69"/>
      <c r="G19" s="69"/>
      <c r="H19" s="69"/>
      <c r="I19" s="69"/>
      <c r="J19" s="69"/>
      <c r="K19" s="69"/>
      <c r="L19" s="69"/>
      <c r="M19" s="69"/>
      <c r="N19" s="69"/>
      <c r="O19" s="69"/>
    </row>
    <row r="20" spans="1:15">
      <c r="A20" s="86"/>
      <c r="B20" s="90"/>
      <c r="C20" s="90"/>
      <c r="D20" s="90"/>
      <c r="E20" s="69"/>
      <c r="F20" s="69"/>
      <c r="G20" s="69"/>
      <c r="H20" s="69"/>
      <c r="I20" s="69"/>
      <c r="J20" s="69"/>
      <c r="K20" s="69"/>
      <c r="L20" s="69"/>
      <c r="M20" s="69"/>
      <c r="N20" s="69"/>
      <c r="O20" s="69"/>
    </row>
    <row r="21" spans="1:15">
      <c r="A21" s="86"/>
      <c r="B21" s="90"/>
      <c r="C21" s="90"/>
      <c r="D21" s="90"/>
      <c r="E21" s="69"/>
      <c r="F21" s="69"/>
      <c r="G21" s="69"/>
      <c r="H21" s="69"/>
      <c r="I21" s="69"/>
      <c r="J21" s="69"/>
      <c r="K21" s="69"/>
      <c r="L21" s="69"/>
      <c r="M21" s="69"/>
      <c r="N21" s="69"/>
      <c r="O21" s="69"/>
    </row>
    <row r="22" spans="1:15" ht="20.399999999999999">
      <c r="A22" s="86"/>
      <c r="B22" s="86"/>
      <c r="C22" s="88"/>
      <c r="D22" s="88"/>
      <c r="E22" s="69"/>
      <c r="F22" s="69"/>
      <c r="G22" s="69"/>
      <c r="H22" s="69"/>
      <c r="I22" s="69"/>
      <c r="J22" s="69"/>
      <c r="K22" s="69"/>
      <c r="L22" s="69"/>
      <c r="M22" s="69"/>
      <c r="N22" s="69"/>
      <c r="O22" s="69"/>
    </row>
    <row r="23" spans="1:15" ht="20.399999999999999">
      <c r="A23" s="86"/>
      <c r="B23" s="86"/>
      <c r="C23" s="88"/>
      <c r="D23" s="88"/>
      <c r="E23" s="69"/>
      <c r="F23" s="69"/>
      <c r="G23" s="69"/>
      <c r="H23" s="69"/>
      <c r="I23" s="69"/>
      <c r="J23" s="69"/>
      <c r="K23" s="69"/>
      <c r="L23" s="69"/>
      <c r="M23" s="69"/>
      <c r="N23" s="69"/>
      <c r="O23" s="69"/>
    </row>
    <row r="24" spans="1:15" ht="20.399999999999999">
      <c r="A24" s="86"/>
      <c r="B24" s="86"/>
      <c r="C24" s="88"/>
      <c r="D24" s="88"/>
      <c r="E24" s="69"/>
      <c r="F24" s="69"/>
      <c r="G24" s="69"/>
      <c r="H24" s="69"/>
      <c r="I24" s="69"/>
      <c r="J24" s="69"/>
      <c r="K24" s="69"/>
      <c r="L24" s="69"/>
      <c r="M24" s="69"/>
      <c r="N24" s="69"/>
      <c r="O24" s="69"/>
    </row>
    <row r="25" spans="1:15" ht="20.399999999999999">
      <c r="A25" s="86"/>
      <c r="B25" s="86"/>
      <c r="C25" s="88"/>
      <c r="D25" s="88"/>
      <c r="E25" s="69"/>
      <c r="F25" s="69"/>
      <c r="G25" s="69"/>
      <c r="H25" s="69"/>
      <c r="I25" s="69"/>
      <c r="J25" s="69"/>
      <c r="K25" s="69"/>
      <c r="L25" s="69"/>
      <c r="M25" s="69"/>
      <c r="N25" s="69"/>
      <c r="O25" s="69"/>
    </row>
    <row r="26" spans="1:15" ht="20.399999999999999">
      <c r="A26" s="86"/>
      <c r="B26" s="86"/>
      <c r="C26" s="88"/>
      <c r="D26" s="88"/>
      <c r="E26" s="69"/>
      <c r="F26" s="69"/>
      <c r="G26" s="69"/>
      <c r="H26" s="69"/>
      <c r="I26" s="69"/>
      <c r="J26" s="69"/>
      <c r="K26" s="69"/>
      <c r="L26" s="69"/>
      <c r="M26" s="69"/>
      <c r="N26" s="69"/>
      <c r="O26" s="69"/>
    </row>
    <row r="27" spans="1:15" ht="20.399999999999999">
      <c r="A27" s="86"/>
      <c r="B27" s="86"/>
      <c r="C27" s="88"/>
      <c r="D27" s="88"/>
      <c r="E27" s="69"/>
      <c r="F27" s="69"/>
      <c r="G27" s="69"/>
      <c r="H27" s="69"/>
      <c r="I27" s="69"/>
      <c r="J27" s="69"/>
      <c r="K27" s="69"/>
      <c r="L27" s="69"/>
      <c r="M27" s="69"/>
      <c r="N27" s="69"/>
      <c r="O27" s="69"/>
    </row>
    <row r="28" spans="1:15" ht="20.399999999999999">
      <c r="A28" s="86"/>
      <c r="B28" s="86"/>
      <c r="C28" s="88"/>
      <c r="D28" s="88"/>
      <c r="E28" s="69"/>
      <c r="F28" s="69"/>
      <c r="G28" s="69"/>
      <c r="H28" s="69"/>
      <c r="I28" s="69"/>
      <c r="J28" s="69"/>
      <c r="K28" s="69"/>
      <c r="L28" s="69"/>
      <c r="M28" s="69"/>
      <c r="N28" s="69"/>
      <c r="O28" s="69"/>
    </row>
    <row r="29" spans="1:15" ht="20.399999999999999">
      <c r="A29" s="86"/>
      <c r="B29" s="86"/>
      <c r="C29" s="88"/>
      <c r="D29" s="88"/>
      <c r="E29" s="69"/>
      <c r="F29" s="69"/>
      <c r="G29" s="69"/>
      <c r="H29" s="69"/>
      <c r="I29" s="69"/>
      <c r="J29" s="69"/>
      <c r="K29" s="69"/>
      <c r="L29" s="69"/>
      <c r="M29" s="69"/>
      <c r="N29" s="69"/>
      <c r="O29" s="69"/>
    </row>
    <row r="30" spans="1:15" ht="20.399999999999999">
      <c r="A30" s="86"/>
      <c r="B30" s="86"/>
      <c r="C30" s="88"/>
      <c r="D30" s="88"/>
      <c r="E30" s="69"/>
      <c r="F30" s="69"/>
      <c r="G30" s="69"/>
      <c r="H30" s="69"/>
      <c r="I30" s="69"/>
      <c r="J30" s="69"/>
      <c r="K30" s="69"/>
      <c r="L30" s="69"/>
      <c r="M30" s="69"/>
      <c r="N30" s="69"/>
      <c r="O30" s="69"/>
    </row>
    <row r="31" spans="1:15" ht="20.399999999999999">
      <c r="A31" s="86"/>
      <c r="B31" s="86"/>
      <c r="C31" s="88"/>
      <c r="D31" s="88"/>
      <c r="E31" s="69"/>
      <c r="F31" s="69"/>
      <c r="G31" s="69"/>
      <c r="H31" s="69"/>
      <c r="I31" s="69"/>
      <c r="J31" s="69"/>
      <c r="K31" s="69"/>
      <c r="L31" s="69"/>
      <c r="M31" s="69"/>
      <c r="N31" s="69"/>
      <c r="O31" s="69"/>
    </row>
    <row r="32" spans="1:15" ht="20.399999999999999">
      <c r="A32" s="86"/>
      <c r="B32" s="86"/>
      <c r="C32" s="88"/>
      <c r="D32" s="88"/>
      <c r="E32" s="69"/>
      <c r="F32" s="69"/>
      <c r="G32" s="69"/>
      <c r="H32" s="69"/>
      <c r="I32" s="69"/>
      <c r="J32" s="69"/>
      <c r="K32" s="69"/>
      <c r="L32" s="69"/>
      <c r="M32" s="69"/>
      <c r="N32" s="69"/>
      <c r="O32" s="69"/>
    </row>
    <row r="33" spans="1:15" ht="20.399999999999999">
      <c r="A33" s="86"/>
      <c r="B33" s="86"/>
      <c r="C33" s="88"/>
      <c r="D33" s="88"/>
      <c r="E33" s="69"/>
      <c r="F33" s="69"/>
      <c r="G33" s="69"/>
      <c r="H33" s="69"/>
      <c r="I33" s="69"/>
      <c r="J33" s="69"/>
      <c r="K33" s="69"/>
      <c r="L33" s="69"/>
      <c r="M33" s="69"/>
      <c r="N33" s="69"/>
      <c r="O33" s="69"/>
    </row>
    <row r="34" spans="1:15" ht="20.399999999999999">
      <c r="A34" s="86"/>
      <c r="B34" s="86"/>
      <c r="C34" s="88"/>
      <c r="D34" s="88"/>
      <c r="E34" s="69"/>
      <c r="F34" s="69"/>
      <c r="G34" s="69"/>
      <c r="H34" s="69"/>
      <c r="I34" s="69"/>
      <c r="J34" s="69"/>
      <c r="K34" s="69"/>
      <c r="L34" s="69"/>
      <c r="M34" s="69"/>
      <c r="N34" s="69"/>
      <c r="O34" s="69"/>
    </row>
    <row r="35" spans="1:15" ht="20.399999999999999">
      <c r="A35" s="86"/>
      <c r="B35" s="86"/>
      <c r="C35" s="88"/>
      <c r="D35" s="88"/>
      <c r="E35" s="69"/>
      <c r="F35" s="69"/>
      <c r="G35" s="69"/>
      <c r="H35" s="69"/>
      <c r="I35" s="69"/>
      <c r="J35" s="69"/>
      <c r="K35" s="69"/>
      <c r="L35" s="69"/>
      <c r="M35" s="69"/>
      <c r="N35" s="69"/>
      <c r="O35" s="69"/>
    </row>
    <row r="36" spans="1:15" ht="20.399999999999999">
      <c r="A36" s="86"/>
      <c r="B36" s="86"/>
      <c r="C36" s="88"/>
      <c r="D36" s="88"/>
      <c r="E36" s="69"/>
      <c r="F36" s="69"/>
      <c r="G36" s="69"/>
      <c r="H36" s="69"/>
      <c r="I36" s="69"/>
      <c r="J36" s="69"/>
      <c r="K36" s="69"/>
      <c r="L36" s="69"/>
      <c r="M36" s="69"/>
      <c r="N36" s="69"/>
      <c r="O36" s="69"/>
    </row>
    <row r="37" spans="1:15" ht="20.399999999999999">
      <c r="A37" s="86"/>
      <c r="B37" s="86"/>
      <c r="C37" s="88"/>
      <c r="D37" s="88"/>
      <c r="E37" s="69"/>
      <c r="F37" s="69"/>
      <c r="G37" s="69"/>
      <c r="H37" s="69"/>
      <c r="I37" s="69"/>
      <c r="J37" s="69"/>
      <c r="K37" s="69"/>
      <c r="L37" s="69"/>
      <c r="M37" s="69"/>
      <c r="N37" s="69"/>
      <c r="O37" s="69"/>
    </row>
    <row r="38" spans="1:15" ht="20.399999999999999">
      <c r="A38" s="86"/>
      <c r="B38" s="86"/>
      <c r="C38" s="88"/>
      <c r="D38" s="88"/>
      <c r="E38" s="69"/>
      <c r="F38" s="69"/>
      <c r="G38" s="69"/>
      <c r="H38" s="69"/>
      <c r="I38" s="69"/>
      <c r="J38" s="69"/>
      <c r="K38" s="69"/>
      <c r="L38" s="69"/>
      <c r="M38" s="69"/>
      <c r="N38" s="69"/>
      <c r="O38" s="69"/>
    </row>
    <row r="39" spans="1:15" ht="20.399999999999999">
      <c r="A39" s="86"/>
      <c r="B39" s="86"/>
      <c r="C39" s="88"/>
      <c r="D39" s="88"/>
      <c r="E39" s="69"/>
      <c r="F39" s="69"/>
      <c r="G39" s="69"/>
      <c r="H39" s="69"/>
      <c r="I39" s="69"/>
      <c r="J39" s="69"/>
      <c r="K39" s="69"/>
      <c r="L39" s="69"/>
      <c r="M39" s="69"/>
      <c r="N39" s="69"/>
      <c r="O39" s="69"/>
    </row>
    <row r="40" spans="1:15" ht="20.399999999999999">
      <c r="A40" s="86"/>
      <c r="B40" s="86"/>
      <c r="C40" s="88"/>
      <c r="D40" s="88"/>
      <c r="E40" s="69"/>
      <c r="F40" s="69"/>
      <c r="G40" s="69"/>
      <c r="H40" s="69"/>
      <c r="I40" s="69"/>
      <c r="J40" s="69"/>
      <c r="K40" s="69"/>
      <c r="L40" s="69"/>
      <c r="M40" s="69"/>
      <c r="N40" s="69"/>
      <c r="O40" s="69"/>
    </row>
    <row r="41" spans="1:15" ht="20.399999999999999">
      <c r="A41" s="86"/>
      <c r="B41" s="86"/>
      <c r="C41" s="88"/>
      <c r="D41" s="88"/>
      <c r="E41" s="69"/>
      <c r="F41" s="69"/>
      <c r="G41" s="69"/>
      <c r="H41" s="69"/>
      <c r="I41" s="69"/>
      <c r="J41" s="69"/>
      <c r="K41" s="69"/>
      <c r="L41" s="69"/>
      <c r="M41" s="69"/>
      <c r="N41" s="69"/>
      <c r="O41" s="69"/>
    </row>
    <row r="42" spans="1:15" ht="20.399999999999999">
      <c r="A42" s="86"/>
      <c r="B42" s="86"/>
      <c r="C42" s="88"/>
      <c r="D42" s="88"/>
      <c r="E42" s="69"/>
      <c r="F42" s="69"/>
      <c r="G42" s="69"/>
      <c r="H42" s="69"/>
      <c r="I42" s="69"/>
      <c r="J42" s="69"/>
      <c r="K42" s="69"/>
      <c r="L42" s="69"/>
      <c r="M42" s="69"/>
      <c r="N42" s="69"/>
      <c r="O42" s="69"/>
    </row>
    <row r="43" spans="1:15" ht="20.399999999999999">
      <c r="A43" s="86"/>
      <c r="B43" s="86"/>
      <c r="C43" s="88"/>
      <c r="D43" s="88"/>
      <c r="E43" s="69"/>
      <c r="F43" s="69"/>
      <c r="G43" s="69"/>
      <c r="H43" s="69"/>
      <c r="I43" s="69"/>
      <c r="J43" s="69"/>
      <c r="K43" s="69"/>
      <c r="L43" s="69"/>
      <c r="M43" s="69"/>
      <c r="N43" s="69"/>
      <c r="O43" s="69"/>
    </row>
    <row r="44" spans="1:15" ht="20.399999999999999">
      <c r="A44" s="86"/>
      <c r="B44" s="86"/>
      <c r="C44" s="88"/>
      <c r="D44" s="88"/>
      <c r="E44" s="69"/>
      <c r="F44" s="69"/>
      <c r="G44" s="69"/>
      <c r="H44" s="69"/>
      <c r="I44" s="69"/>
      <c r="J44" s="69"/>
      <c r="K44" s="69"/>
      <c r="L44" s="69"/>
      <c r="M44" s="69"/>
      <c r="N44" s="69"/>
      <c r="O44" s="69"/>
    </row>
    <row r="45" spans="1:15" ht="20.399999999999999">
      <c r="A45" s="86"/>
      <c r="B45" s="86"/>
      <c r="C45" s="88"/>
      <c r="D45" s="88"/>
      <c r="E45" s="69"/>
      <c r="F45" s="69"/>
      <c r="G45" s="69"/>
      <c r="H45" s="69"/>
      <c r="I45" s="69"/>
      <c r="J45" s="69"/>
      <c r="K45" s="69"/>
      <c r="L45" s="69"/>
      <c r="M45" s="69"/>
      <c r="N45" s="69"/>
      <c r="O45" s="69"/>
    </row>
    <row r="46" spans="1:15" ht="20.399999999999999">
      <c r="A46" s="86"/>
      <c r="B46" s="86"/>
      <c r="C46" s="88"/>
      <c r="D46" s="88"/>
      <c r="E46" s="69"/>
      <c r="F46" s="69"/>
      <c r="G46" s="69"/>
      <c r="H46" s="69"/>
      <c r="I46" s="69"/>
      <c r="J46" s="69"/>
      <c r="K46" s="69"/>
      <c r="L46" s="69"/>
      <c r="M46" s="69"/>
      <c r="N46" s="69"/>
      <c r="O46" s="69"/>
    </row>
    <row r="47" spans="1:15" ht="20.399999999999999">
      <c r="A47" s="86"/>
      <c r="B47" s="86"/>
      <c r="C47" s="88"/>
      <c r="D47" s="88"/>
      <c r="E47" s="69"/>
      <c r="F47" s="69"/>
      <c r="G47" s="69"/>
      <c r="H47" s="69"/>
      <c r="I47" s="69"/>
      <c r="J47" s="69"/>
      <c r="K47" s="69"/>
      <c r="L47" s="69"/>
      <c r="M47" s="69"/>
      <c r="N47" s="69"/>
      <c r="O47" s="69"/>
    </row>
    <row r="48" spans="1:15" ht="20.399999999999999">
      <c r="A48" s="86"/>
      <c r="B48" s="86"/>
      <c r="C48" s="88"/>
      <c r="D48" s="88"/>
      <c r="E48" s="69"/>
      <c r="F48" s="69"/>
      <c r="G48" s="69"/>
      <c r="H48" s="69"/>
      <c r="I48" s="69"/>
      <c r="J48" s="69"/>
      <c r="K48" s="69"/>
      <c r="L48" s="69"/>
      <c r="M48" s="69"/>
      <c r="N48" s="69"/>
      <c r="O48" s="69"/>
    </row>
    <row r="49" spans="1:15" ht="20.399999999999999">
      <c r="A49" s="86"/>
      <c r="B49" s="86"/>
      <c r="C49" s="88"/>
      <c r="D49" s="88"/>
      <c r="E49" s="69"/>
      <c r="F49" s="69"/>
      <c r="G49" s="69"/>
      <c r="H49" s="69"/>
      <c r="I49" s="69"/>
      <c r="J49" s="69"/>
      <c r="K49" s="69"/>
      <c r="L49" s="69"/>
      <c r="M49" s="69"/>
      <c r="N49" s="69"/>
      <c r="O49" s="69"/>
    </row>
    <row r="50" spans="1:15" ht="20.399999999999999">
      <c r="A50" s="86"/>
      <c r="B50" s="86"/>
      <c r="C50" s="88"/>
      <c r="D50" s="88"/>
      <c r="E50" s="69"/>
      <c r="F50" s="69"/>
      <c r="G50" s="69"/>
      <c r="H50" s="69"/>
      <c r="I50" s="69"/>
      <c r="J50" s="69"/>
      <c r="K50" s="69"/>
      <c r="L50" s="69"/>
      <c r="M50" s="69"/>
      <c r="N50" s="69"/>
      <c r="O50" s="69"/>
    </row>
    <row r="51" spans="1:15" ht="20.399999999999999">
      <c r="A51" s="86"/>
      <c r="B51" s="86"/>
      <c r="C51" s="88"/>
      <c r="D51" s="88"/>
      <c r="E51" s="69"/>
      <c r="F51" s="69"/>
      <c r="G51" s="69"/>
      <c r="H51" s="69"/>
      <c r="I51" s="69"/>
      <c r="J51" s="69"/>
      <c r="K51" s="69"/>
      <c r="L51" s="69"/>
      <c r="M51" s="69"/>
      <c r="N51" s="69"/>
      <c r="O51" s="69"/>
    </row>
    <row r="52" spans="1:15" ht="20.399999999999999">
      <c r="A52" s="86"/>
      <c r="B52" s="15"/>
      <c r="C52" s="20"/>
      <c r="D52" s="20"/>
    </row>
    <row r="53" spans="1:15" ht="20.399999999999999">
      <c r="A53" s="86"/>
      <c r="B53" s="15"/>
      <c r="C53" s="20"/>
      <c r="D53" s="20"/>
    </row>
    <row r="54" spans="1:15" ht="20.399999999999999">
      <c r="A54" s="86"/>
      <c r="B54" s="15"/>
      <c r="C54" s="20"/>
      <c r="D54" s="20"/>
    </row>
    <row r="55" spans="1:15" ht="20.399999999999999">
      <c r="A55" s="86"/>
      <c r="B55" s="15"/>
      <c r="C55" s="20"/>
      <c r="D55" s="20"/>
    </row>
    <row r="56" spans="1:15" ht="20.399999999999999">
      <c r="A56" s="86"/>
      <c r="B56" s="15"/>
      <c r="C56" s="20"/>
      <c r="D56" s="20"/>
    </row>
    <row r="57" spans="1:15" ht="20.399999999999999">
      <c r="A57" s="86"/>
      <c r="B57" s="15"/>
      <c r="C57" s="20"/>
      <c r="D57" s="20"/>
    </row>
    <row r="58" spans="1:15" ht="20.399999999999999">
      <c r="A58" s="86"/>
      <c r="B58" s="15"/>
      <c r="C58" s="20"/>
      <c r="D58" s="20"/>
    </row>
    <row r="59" spans="1:15" ht="20.399999999999999">
      <c r="A59" s="86"/>
      <c r="B59" s="15"/>
      <c r="C59" s="20"/>
      <c r="D59" s="20"/>
    </row>
    <row r="60" spans="1:15" ht="20.399999999999999">
      <c r="A60" s="86"/>
      <c r="B60" s="15"/>
      <c r="C60" s="20"/>
      <c r="D60" s="20"/>
    </row>
    <row r="61" spans="1:15" ht="20.399999999999999">
      <c r="A61" s="86"/>
      <c r="B61" s="15"/>
      <c r="C61" s="20"/>
      <c r="D61" s="20"/>
    </row>
    <row r="62" spans="1:15" ht="20.399999999999999">
      <c r="A62" s="86"/>
      <c r="B62" s="15"/>
      <c r="C62" s="20"/>
      <c r="D62" s="20"/>
    </row>
    <row r="63" spans="1:15" ht="20.399999999999999">
      <c r="A63" s="86"/>
      <c r="B63" s="15"/>
      <c r="C63" s="20"/>
      <c r="D63" s="20"/>
    </row>
    <row r="64" spans="1:15" ht="20.399999999999999">
      <c r="A64" s="86"/>
      <c r="B64" s="15"/>
      <c r="C64" s="20"/>
      <c r="D64" s="20"/>
    </row>
    <row r="65" spans="1:4" ht="20.399999999999999">
      <c r="A65" s="86"/>
      <c r="B65" s="15"/>
      <c r="C65" s="20"/>
      <c r="D65" s="20"/>
    </row>
    <row r="66" spans="1:4" ht="20.399999999999999">
      <c r="A66" s="86"/>
      <c r="B66" s="15"/>
      <c r="C66" s="20"/>
      <c r="D66" s="20"/>
    </row>
    <row r="67" spans="1:4" ht="20.399999999999999">
      <c r="A67" s="86"/>
      <c r="B67" s="15"/>
      <c r="C67" s="20"/>
      <c r="D67" s="20"/>
    </row>
    <row r="68" spans="1:4" ht="20.399999999999999">
      <c r="A68" s="86"/>
      <c r="B68" s="15"/>
      <c r="C68" s="20"/>
      <c r="D68" s="20"/>
    </row>
    <row r="69" spans="1:4" ht="20.399999999999999">
      <c r="A69" s="86"/>
      <c r="B69" s="15"/>
      <c r="C69" s="20"/>
      <c r="D69" s="20"/>
    </row>
    <row r="70" spans="1:4" ht="20.399999999999999">
      <c r="A70" s="86"/>
      <c r="B70" s="15"/>
      <c r="C70" s="20"/>
      <c r="D70" s="20"/>
    </row>
    <row r="71" spans="1:4" ht="20.399999999999999">
      <c r="A71" s="86"/>
      <c r="B71" s="15"/>
      <c r="C71" s="20"/>
      <c r="D71" s="20"/>
    </row>
    <row r="72" spans="1:4" ht="20.399999999999999">
      <c r="A72" s="86"/>
      <c r="B72" s="15"/>
      <c r="C72" s="20"/>
      <c r="D72" s="20"/>
    </row>
    <row r="73" spans="1:4" ht="20.399999999999999">
      <c r="A73" s="86"/>
      <c r="B73" s="15"/>
      <c r="C73" s="20"/>
      <c r="D73" s="20"/>
    </row>
    <row r="74" spans="1:4" ht="20.399999999999999">
      <c r="A74" s="86"/>
      <c r="B74" s="15"/>
      <c r="C74" s="20"/>
      <c r="D74" s="20"/>
    </row>
    <row r="75" spans="1:4" ht="20.399999999999999">
      <c r="A75" s="86"/>
      <c r="B75" s="15"/>
      <c r="C75" s="20"/>
      <c r="D75" s="20"/>
    </row>
    <row r="76" spans="1:4" ht="20.399999999999999">
      <c r="A76" s="86"/>
      <c r="B76" s="15"/>
      <c r="C76" s="20"/>
      <c r="D76" s="20"/>
    </row>
    <row r="77" spans="1:4" ht="20.399999999999999">
      <c r="A77" s="86"/>
      <c r="B77" s="15"/>
      <c r="C77" s="20"/>
      <c r="D77" s="20"/>
    </row>
    <row r="78" spans="1:4" ht="20.399999999999999">
      <c r="A78" s="86"/>
      <c r="B78" s="15"/>
      <c r="C78" s="20"/>
      <c r="D78" s="20"/>
    </row>
    <row r="79" spans="1:4" ht="20.399999999999999">
      <c r="A79" s="86"/>
      <c r="B79" s="15"/>
      <c r="C79" s="20"/>
      <c r="D79" s="20"/>
    </row>
    <row r="80" spans="1:4" ht="20.399999999999999">
      <c r="A80" s="86"/>
      <c r="B80" s="15"/>
      <c r="C80" s="20"/>
      <c r="D80" s="20"/>
    </row>
    <row r="81" spans="1:4" ht="20.399999999999999">
      <c r="A81" s="86"/>
      <c r="B81" s="15"/>
      <c r="C81" s="20"/>
      <c r="D81" s="20"/>
    </row>
    <row r="82" spans="1:4" ht="20.399999999999999">
      <c r="A82" s="86"/>
      <c r="B82" s="15"/>
      <c r="C82" s="20"/>
      <c r="D82" s="20"/>
    </row>
    <row r="83" spans="1:4" ht="20.399999999999999">
      <c r="A83" s="86"/>
      <c r="B83" s="15"/>
      <c r="C83" s="20"/>
      <c r="D83" s="20"/>
    </row>
    <row r="84" spans="1:4" ht="20.399999999999999">
      <c r="A84" s="86"/>
      <c r="B84" s="15"/>
      <c r="C84" s="20"/>
      <c r="D84" s="20"/>
    </row>
    <row r="85" spans="1:4" ht="20.399999999999999">
      <c r="A85" s="86"/>
      <c r="B85" s="15"/>
      <c r="C85" s="20"/>
      <c r="D85" s="20"/>
    </row>
    <row r="86" spans="1:4" ht="20.399999999999999">
      <c r="A86" s="86"/>
      <c r="B86" s="15"/>
      <c r="C86" s="20"/>
      <c r="D86" s="20"/>
    </row>
    <row r="87" spans="1:4" ht="20.399999999999999">
      <c r="A87" s="86"/>
      <c r="B87" s="15"/>
      <c r="C87" s="20"/>
      <c r="D87" s="20"/>
    </row>
    <row r="88" spans="1:4" ht="20.399999999999999">
      <c r="A88" s="86"/>
      <c r="B88" s="15"/>
      <c r="C88" s="20"/>
      <c r="D88" s="20"/>
    </row>
    <row r="89" spans="1:4" ht="20.399999999999999">
      <c r="A89" s="86"/>
      <c r="B89" s="15"/>
      <c r="C89" s="20"/>
      <c r="D89" s="20"/>
    </row>
    <row r="90" spans="1:4" ht="20.399999999999999">
      <c r="A90" s="86"/>
      <c r="B90" s="15"/>
      <c r="C90" s="20"/>
      <c r="D90" s="20"/>
    </row>
    <row r="91" spans="1:4" ht="20.399999999999999">
      <c r="A91" s="86"/>
      <c r="B91" s="15"/>
      <c r="C91" s="20"/>
      <c r="D91" s="20"/>
    </row>
    <row r="92" spans="1:4" ht="20.399999999999999">
      <c r="A92" s="86"/>
      <c r="B92" s="15"/>
      <c r="C92" s="20"/>
      <c r="D92" s="20"/>
    </row>
    <row r="93" spans="1:4" ht="20.399999999999999">
      <c r="A93" s="86"/>
      <c r="B93" s="15"/>
      <c r="C93" s="20"/>
      <c r="D93" s="20"/>
    </row>
    <row r="94" spans="1:4" ht="20.399999999999999">
      <c r="A94" s="86"/>
      <c r="B94" s="15"/>
      <c r="C94" s="20"/>
      <c r="D94" s="20"/>
    </row>
    <row r="95" spans="1:4" ht="20.399999999999999">
      <c r="A95" s="86"/>
      <c r="B95" s="15"/>
      <c r="C95" s="20"/>
      <c r="D95" s="20"/>
    </row>
    <row r="96" spans="1:4" ht="20.399999999999999">
      <c r="A96" s="86"/>
      <c r="B96" s="15"/>
      <c r="C96" s="20"/>
      <c r="D96" s="20"/>
    </row>
    <row r="97" spans="1:4" ht="20.399999999999999">
      <c r="A97" s="86"/>
      <c r="B97" s="15"/>
      <c r="C97" s="20"/>
      <c r="D97" s="20"/>
    </row>
    <row r="98" spans="1:4" ht="20.399999999999999">
      <c r="A98" s="86"/>
      <c r="B98" s="15"/>
      <c r="C98" s="20"/>
      <c r="D98" s="20"/>
    </row>
    <row r="99" spans="1:4" ht="20.399999999999999">
      <c r="A99" s="86"/>
      <c r="B99" s="15"/>
      <c r="C99" s="20"/>
      <c r="D99" s="20"/>
    </row>
    <row r="100" spans="1:4" ht="20.399999999999999">
      <c r="A100" s="86"/>
      <c r="B100" s="15"/>
      <c r="C100" s="20"/>
      <c r="D100" s="20"/>
    </row>
    <row r="101" spans="1:4" ht="20.399999999999999">
      <c r="A101" s="86"/>
      <c r="B101" s="15"/>
      <c r="C101" s="20"/>
      <c r="D101" s="20"/>
    </row>
    <row r="102" spans="1:4" ht="20.399999999999999">
      <c r="A102" s="86"/>
      <c r="B102" s="15"/>
      <c r="C102" s="20"/>
      <c r="D102" s="20"/>
    </row>
    <row r="103" spans="1:4" ht="20.399999999999999">
      <c r="A103" s="86"/>
      <c r="B103" s="15"/>
      <c r="C103" s="20"/>
      <c r="D103" s="20"/>
    </row>
    <row r="104" spans="1:4" ht="20.399999999999999">
      <c r="A104" s="86"/>
      <c r="B104" s="15"/>
      <c r="C104" s="20"/>
      <c r="D104" s="20"/>
    </row>
    <row r="105" spans="1:4" ht="20.399999999999999">
      <c r="A105" s="86"/>
      <c r="B105" s="15"/>
      <c r="C105" s="20"/>
      <c r="D105" s="20"/>
    </row>
    <row r="106" spans="1:4" ht="20.399999999999999">
      <c r="A106" s="86"/>
      <c r="B106" s="15"/>
      <c r="C106" s="20"/>
      <c r="D106" s="20"/>
    </row>
    <row r="107" spans="1:4" ht="20.399999999999999">
      <c r="A107" s="86"/>
      <c r="B107" s="15"/>
      <c r="C107" s="20"/>
      <c r="D107" s="20"/>
    </row>
    <row r="108" spans="1:4" ht="20.399999999999999">
      <c r="A108" s="86"/>
      <c r="B108" s="15"/>
      <c r="C108" s="20"/>
      <c r="D108" s="20"/>
    </row>
    <row r="109" spans="1:4" ht="20.399999999999999">
      <c r="A109" s="86"/>
      <c r="B109" s="15"/>
      <c r="C109" s="20"/>
      <c r="D109" s="20"/>
    </row>
    <row r="110" spans="1:4" ht="20.399999999999999">
      <c r="A110" s="86"/>
      <c r="B110" s="15"/>
      <c r="C110" s="20"/>
      <c r="D110" s="20"/>
    </row>
    <row r="111" spans="1:4" ht="20.399999999999999">
      <c r="A111" s="86"/>
      <c r="B111" s="15"/>
      <c r="C111" s="20"/>
      <c r="D111" s="20"/>
    </row>
    <row r="112" spans="1:4" ht="20.399999999999999">
      <c r="A112" s="86"/>
      <c r="B112" s="15"/>
      <c r="C112" s="20"/>
      <c r="D112" s="20"/>
    </row>
    <row r="113" spans="1:4" ht="20.399999999999999">
      <c r="A113" s="86"/>
      <c r="B113" s="15"/>
      <c r="C113" s="20"/>
      <c r="D113" s="20"/>
    </row>
    <row r="114" spans="1:4" ht="20.399999999999999">
      <c r="A114" s="86"/>
      <c r="B114" s="15"/>
      <c r="C114" s="20"/>
      <c r="D114" s="20"/>
    </row>
    <row r="115" spans="1:4" ht="20.399999999999999">
      <c r="A115" s="86"/>
      <c r="B115" s="15"/>
      <c r="C115" s="20"/>
      <c r="D115" s="20"/>
    </row>
    <row r="116" spans="1:4" ht="20.399999999999999">
      <c r="A116" s="86"/>
      <c r="B116" s="15"/>
      <c r="C116" s="20"/>
      <c r="D116" s="20"/>
    </row>
    <row r="117" spans="1:4" ht="20.399999999999999">
      <c r="A117" s="86"/>
      <c r="B117" s="15"/>
      <c r="C117" s="20"/>
      <c r="D117" s="20"/>
    </row>
    <row r="118" spans="1:4" ht="20.399999999999999">
      <c r="A118" s="86"/>
      <c r="B118" s="15"/>
      <c r="C118" s="20"/>
      <c r="D118" s="20"/>
    </row>
    <row r="119" spans="1:4" ht="20.399999999999999">
      <c r="A119" s="86"/>
      <c r="B119" s="15"/>
      <c r="C119" s="20"/>
      <c r="D119" s="20"/>
    </row>
    <row r="120" spans="1:4" ht="20.399999999999999">
      <c r="A120" s="86"/>
      <c r="B120" s="15"/>
      <c r="C120" s="20"/>
      <c r="D120" s="20"/>
    </row>
    <row r="121" spans="1:4" ht="20.399999999999999">
      <c r="A121" s="86"/>
      <c r="B121" s="15"/>
      <c r="C121" s="20"/>
      <c r="D121" s="20"/>
    </row>
    <row r="122" spans="1:4" ht="20.399999999999999">
      <c r="A122" s="86"/>
      <c r="B122" s="15"/>
      <c r="C122" s="20"/>
      <c r="D122" s="20"/>
    </row>
    <row r="123" spans="1:4" ht="20.399999999999999">
      <c r="A123" s="86"/>
      <c r="B123" s="15"/>
      <c r="C123" s="20"/>
      <c r="D123" s="20"/>
    </row>
    <row r="124" spans="1:4" ht="20.399999999999999">
      <c r="A124" s="86"/>
      <c r="B124" s="15"/>
      <c r="C124" s="20"/>
      <c r="D124" s="20"/>
    </row>
    <row r="125" spans="1:4" ht="20.399999999999999">
      <c r="A125" s="86"/>
      <c r="B125" s="15"/>
      <c r="C125" s="20"/>
      <c r="D125" s="20"/>
    </row>
    <row r="126" spans="1:4" ht="20.399999999999999">
      <c r="A126" s="86"/>
      <c r="B126" s="15"/>
      <c r="C126" s="20"/>
      <c r="D126" s="20"/>
    </row>
    <row r="127" spans="1:4" ht="20.399999999999999">
      <c r="A127" s="86"/>
      <c r="B127" s="15"/>
      <c r="C127" s="20"/>
      <c r="D127" s="20"/>
    </row>
    <row r="128" spans="1:4" ht="20.399999999999999">
      <c r="A128" s="86"/>
      <c r="B128" s="15"/>
      <c r="C128" s="20"/>
      <c r="D128" s="20"/>
    </row>
    <row r="129" spans="1:4" ht="20.399999999999999">
      <c r="A129" s="86"/>
      <c r="B129" s="15"/>
      <c r="C129" s="20"/>
      <c r="D129" s="20"/>
    </row>
    <row r="130" spans="1:4" ht="20.399999999999999">
      <c r="A130" s="86"/>
      <c r="B130" s="15"/>
      <c r="C130" s="20"/>
      <c r="D130" s="20"/>
    </row>
    <row r="131" spans="1:4" ht="20.399999999999999">
      <c r="A131" s="86"/>
      <c r="B131" s="15"/>
      <c r="C131" s="20"/>
      <c r="D131" s="20"/>
    </row>
    <row r="132" spans="1:4" ht="20.399999999999999">
      <c r="A132" s="86"/>
      <c r="B132" s="15"/>
      <c r="C132" s="20"/>
      <c r="D132" s="20"/>
    </row>
    <row r="133" spans="1:4" ht="20.399999999999999">
      <c r="A133" s="86"/>
      <c r="B133" s="15"/>
      <c r="C133" s="20"/>
      <c r="D133" s="20"/>
    </row>
    <row r="134" spans="1:4" ht="20.399999999999999">
      <c r="A134" s="86"/>
      <c r="B134" s="15"/>
      <c r="C134" s="20"/>
      <c r="D134" s="20"/>
    </row>
    <row r="135" spans="1:4" ht="20.399999999999999">
      <c r="A135" s="86"/>
      <c r="B135" s="15"/>
      <c r="C135" s="20"/>
      <c r="D135" s="20"/>
    </row>
    <row r="136" spans="1:4" ht="20.399999999999999">
      <c r="A136" s="86"/>
      <c r="B136" s="15"/>
      <c r="C136" s="20"/>
      <c r="D136" s="20"/>
    </row>
    <row r="137" spans="1:4" ht="20.399999999999999">
      <c r="A137" s="86"/>
      <c r="B137" s="15"/>
      <c r="C137" s="20"/>
      <c r="D137" s="20"/>
    </row>
    <row r="138" spans="1:4" ht="20.399999999999999">
      <c r="A138" s="86"/>
      <c r="B138" s="15"/>
      <c r="C138" s="20"/>
      <c r="D138" s="20"/>
    </row>
    <row r="139" spans="1:4" ht="20.399999999999999">
      <c r="A139" s="86"/>
      <c r="B139" s="15"/>
      <c r="C139" s="20"/>
      <c r="D139" s="20"/>
    </row>
    <row r="140" spans="1:4" ht="20.399999999999999">
      <c r="A140" s="86"/>
      <c r="B140" s="15"/>
      <c r="C140" s="20"/>
      <c r="D140" s="20"/>
    </row>
    <row r="141" spans="1:4" ht="20.399999999999999">
      <c r="A141" s="86"/>
      <c r="B141" s="15"/>
      <c r="C141" s="20"/>
      <c r="D141" s="20"/>
    </row>
    <row r="142" spans="1:4" ht="20.399999999999999">
      <c r="A142" s="86"/>
      <c r="B142" s="15"/>
      <c r="C142" s="20"/>
      <c r="D142" s="20"/>
    </row>
    <row r="143" spans="1:4" ht="20.399999999999999">
      <c r="A143" s="86"/>
      <c r="B143" s="15"/>
      <c r="C143" s="20"/>
      <c r="D143" s="20"/>
    </row>
    <row r="144" spans="1:4" ht="20.399999999999999">
      <c r="A144" s="86"/>
      <c r="B144" s="15"/>
      <c r="C144" s="20"/>
      <c r="D144" s="20"/>
    </row>
    <row r="145" spans="1:4" ht="20.399999999999999">
      <c r="A145" s="86"/>
      <c r="B145" s="15"/>
      <c r="C145" s="20"/>
      <c r="D145" s="20"/>
    </row>
    <row r="146" spans="1:4" ht="20.399999999999999">
      <c r="A146" s="86"/>
      <c r="B146" s="15"/>
      <c r="C146" s="20"/>
      <c r="D146" s="20"/>
    </row>
    <row r="147" spans="1:4" ht="20.399999999999999">
      <c r="A147" s="86"/>
      <c r="B147" s="15"/>
      <c r="C147" s="20"/>
      <c r="D147" s="20"/>
    </row>
    <row r="148" spans="1:4" ht="20.399999999999999">
      <c r="A148" s="86"/>
      <c r="B148" s="15"/>
      <c r="C148" s="20"/>
      <c r="D148" s="20"/>
    </row>
    <row r="149" spans="1:4" ht="20.399999999999999">
      <c r="A149" s="86"/>
      <c r="B149" s="15"/>
      <c r="C149" s="20"/>
      <c r="D149" s="20"/>
    </row>
    <row r="150" spans="1:4" ht="20.399999999999999">
      <c r="A150" s="86"/>
      <c r="B150" s="15"/>
      <c r="C150" s="20"/>
      <c r="D150" s="20"/>
    </row>
    <row r="151" spans="1:4" ht="20.399999999999999">
      <c r="A151" s="86"/>
      <c r="B151" s="15"/>
      <c r="C151" s="20"/>
      <c r="D151" s="20"/>
    </row>
    <row r="152" spans="1:4" ht="20.399999999999999">
      <c r="A152" s="86"/>
      <c r="B152" s="15"/>
      <c r="C152" s="20"/>
      <c r="D152" s="20"/>
    </row>
    <row r="153" spans="1:4" ht="20.399999999999999">
      <c r="A153" s="86"/>
      <c r="B153" s="15"/>
      <c r="C153" s="20"/>
      <c r="D153" s="20"/>
    </row>
    <row r="154" spans="1:4" ht="20.399999999999999">
      <c r="A154" s="86"/>
      <c r="B154" s="15"/>
      <c r="C154" s="20"/>
      <c r="D154" s="20"/>
    </row>
    <row r="155" spans="1:4" ht="20.399999999999999">
      <c r="A155" s="86"/>
      <c r="B155" s="15"/>
      <c r="C155" s="20"/>
      <c r="D155" s="20"/>
    </row>
    <row r="156" spans="1:4" ht="20.399999999999999">
      <c r="A156" s="86"/>
      <c r="B156" s="15"/>
      <c r="C156" s="20"/>
      <c r="D156" s="20"/>
    </row>
    <row r="157" spans="1:4" ht="20.399999999999999">
      <c r="A157" s="86"/>
      <c r="B157" s="15"/>
      <c r="C157" s="20"/>
      <c r="D157" s="20"/>
    </row>
    <row r="158" spans="1:4" ht="20.399999999999999">
      <c r="A158" s="86"/>
      <c r="B158" s="15"/>
      <c r="C158" s="20"/>
      <c r="D158" s="20"/>
    </row>
    <row r="159" spans="1:4" ht="20.399999999999999">
      <c r="A159" s="86"/>
      <c r="B159" s="15"/>
      <c r="C159" s="20"/>
      <c r="D159" s="20"/>
    </row>
    <row r="160" spans="1:4" ht="20.399999999999999">
      <c r="A160" s="86"/>
      <c r="B160" s="15"/>
      <c r="C160" s="20"/>
      <c r="D160" s="20"/>
    </row>
    <row r="161" spans="1:4" ht="20.399999999999999">
      <c r="A161" s="86"/>
      <c r="B161" s="15"/>
      <c r="C161" s="20"/>
      <c r="D161" s="20"/>
    </row>
    <row r="162" spans="1:4" ht="20.399999999999999">
      <c r="A162" s="86"/>
      <c r="B162" s="15"/>
      <c r="C162" s="20"/>
      <c r="D162" s="20"/>
    </row>
    <row r="163" spans="1:4" ht="20.399999999999999">
      <c r="A163" s="86"/>
      <c r="B163" s="15"/>
      <c r="C163" s="20"/>
      <c r="D163" s="20"/>
    </row>
    <row r="164" spans="1:4" ht="20.399999999999999">
      <c r="A164" s="86"/>
      <c r="B164" s="15"/>
      <c r="C164" s="20"/>
      <c r="D164" s="20"/>
    </row>
    <row r="165" spans="1:4" ht="20.399999999999999">
      <c r="A165" s="86"/>
      <c r="B165" s="15"/>
      <c r="C165" s="20"/>
      <c r="D165" s="20"/>
    </row>
    <row r="166" spans="1:4" ht="20.399999999999999">
      <c r="A166" s="86"/>
      <c r="B166" s="15"/>
      <c r="C166" s="20"/>
      <c r="D166" s="20"/>
    </row>
    <row r="167" spans="1:4" ht="20.399999999999999">
      <c r="A167" s="86"/>
      <c r="B167" s="15"/>
      <c r="C167" s="20"/>
      <c r="D167" s="20"/>
    </row>
    <row r="168" spans="1:4" ht="20.399999999999999">
      <c r="A168" s="86"/>
      <c r="B168" s="15"/>
      <c r="C168" s="20"/>
      <c r="D168" s="20"/>
    </row>
    <row r="169" spans="1:4" ht="20.399999999999999">
      <c r="A169" s="86"/>
      <c r="B169" s="15"/>
      <c r="C169" s="20"/>
      <c r="D169" s="20"/>
    </row>
    <row r="170" spans="1:4" ht="20.399999999999999">
      <c r="A170" s="86"/>
      <c r="B170" s="15"/>
      <c r="C170" s="20"/>
      <c r="D170" s="20"/>
    </row>
    <row r="171" spans="1:4" ht="20.399999999999999">
      <c r="A171" s="86"/>
      <c r="B171" s="15"/>
      <c r="C171" s="20"/>
      <c r="D171" s="20"/>
    </row>
    <row r="172" spans="1:4" ht="20.399999999999999">
      <c r="A172" s="86"/>
      <c r="B172" s="15"/>
      <c r="C172" s="20"/>
      <c r="D172" s="20"/>
    </row>
    <row r="173" spans="1:4" ht="20.399999999999999">
      <c r="A173" s="86"/>
      <c r="B173" s="15"/>
      <c r="C173" s="20"/>
      <c r="D173" s="20"/>
    </row>
    <row r="174" spans="1:4" ht="20.399999999999999">
      <c r="A174" s="86"/>
      <c r="B174" s="15"/>
      <c r="C174" s="20"/>
      <c r="D174" s="20"/>
    </row>
    <row r="175" spans="1:4" ht="20.399999999999999">
      <c r="A175" s="86"/>
      <c r="B175" s="15"/>
      <c r="C175" s="20"/>
      <c r="D175" s="20"/>
    </row>
    <row r="176" spans="1:4" ht="20.399999999999999">
      <c r="A176" s="86"/>
      <c r="B176" s="15"/>
      <c r="C176" s="20"/>
      <c r="D176" s="20"/>
    </row>
    <row r="177" spans="1:4" ht="20.399999999999999">
      <c r="A177" s="86"/>
      <c r="B177" s="15"/>
      <c r="C177" s="20"/>
      <c r="D177" s="20"/>
    </row>
    <row r="178" spans="1:4" ht="20.399999999999999">
      <c r="A178" s="86"/>
      <c r="B178" s="15"/>
      <c r="C178" s="20"/>
      <c r="D178" s="20"/>
    </row>
    <row r="179" spans="1:4" ht="20.399999999999999">
      <c r="A179" s="86"/>
      <c r="B179" s="15"/>
      <c r="C179" s="20"/>
      <c r="D179" s="20"/>
    </row>
    <row r="180" spans="1:4" ht="20.399999999999999">
      <c r="A180" s="86"/>
      <c r="B180" s="15"/>
      <c r="C180" s="20"/>
      <c r="D180" s="20"/>
    </row>
    <row r="181" spans="1:4" ht="20.399999999999999">
      <c r="A181" s="86"/>
      <c r="B181" s="15"/>
      <c r="C181" s="20"/>
      <c r="D181" s="20"/>
    </row>
    <row r="182" spans="1:4" ht="20.399999999999999">
      <c r="A182" s="86"/>
      <c r="B182" s="15"/>
      <c r="C182" s="20"/>
      <c r="D182" s="20"/>
    </row>
    <row r="183" spans="1:4" ht="20.399999999999999">
      <c r="A183" s="86"/>
      <c r="B183" s="15"/>
      <c r="C183" s="20"/>
      <c r="D183" s="20"/>
    </row>
    <row r="184" spans="1:4" ht="20.399999999999999">
      <c r="A184" s="86"/>
      <c r="B184" s="15"/>
      <c r="C184" s="20"/>
      <c r="D184" s="20"/>
    </row>
    <row r="185" spans="1:4" ht="20.399999999999999">
      <c r="A185" s="86"/>
      <c r="B185" s="15"/>
      <c r="C185" s="20"/>
      <c r="D185" s="20"/>
    </row>
    <row r="186" spans="1:4" ht="20.399999999999999">
      <c r="A186" s="86"/>
      <c r="B186" s="15"/>
      <c r="C186" s="20"/>
      <c r="D186" s="20"/>
    </row>
    <row r="187" spans="1:4" ht="20.399999999999999">
      <c r="A187" s="86"/>
      <c r="B187" s="15"/>
      <c r="C187" s="20"/>
      <c r="D187" s="20"/>
    </row>
    <row r="188" spans="1:4" ht="20.399999999999999">
      <c r="A188" s="86"/>
      <c r="B188" s="15"/>
      <c r="C188" s="20"/>
      <c r="D188" s="20"/>
    </row>
    <row r="189" spans="1:4" ht="20.399999999999999">
      <c r="A189" s="86"/>
      <c r="B189" s="15"/>
      <c r="C189" s="20"/>
      <c r="D189" s="20"/>
    </row>
    <row r="190" spans="1:4" ht="20.399999999999999">
      <c r="A190" s="86"/>
      <c r="B190" s="15"/>
      <c r="C190" s="20"/>
      <c r="D190" s="20"/>
    </row>
    <row r="191" spans="1:4" ht="20.399999999999999">
      <c r="A191" s="86"/>
      <c r="B191" s="15"/>
      <c r="C191" s="20"/>
      <c r="D191" s="20"/>
    </row>
    <row r="192" spans="1:4" ht="20.399999999999999">
      <c r="A192" s="86"/>
      <c r="B192" s="15"/>
      <c r="C192" s="20"/>
      <c r="D192" s="20"/>
    </row>
    <row r="193" spans="1:4" ht="20.399999999999999">
      <c r="A193" s="86"/>
      <c r="B193" s="15"/>
      <c r="C193" s="20"/>
      <c r="D193" s="20"/>
    </row>
    <row r="194" spans="1:4" ht="20.399999999999999">
      <c r="A194" s="86"/>
      <c r="B194" s="15"/>
      <c r="C194" s="20"/>
      <c r="D194" s="20"/>
    </row>
    <row r="195" spans="1:4" ht="20.399999999999999">
      <c r="A195" s="86"/>
      <c r="B195" s="15"/>
      <c r="C195" s="20"/>
      <c r="D195" s="20"/>
    </row>
    <row r="196" spans="1:4" ht="20.399999999999999">
      <c r="A196" s="86"/>
      <c r="B196" s="15"/>
      <c r="C196" s="20"/>
      <c r="D196" s="20"/>
    </row>
    <row r="197" spans="1:4" ht="20.399999999999999">
      <c r="A197" s="86"/>
      <c r="B197" s="15"/>
      <c r="C197" s="20"/>
      <c r="D197" s="20"/>
    </row>
    <row r="198" spans="1:4" ht="20.399999999999999">
      <c r="A198" s="86"/>
      <c r="B198" s="15"/>
      <c r="C198" s="20"/>
      <c r="D198" s="20"/>
    </row>
    <row r="199" spans="1:4" ht="20.399999999999999">
      <c r="A199" s="86"/>
      <c r="B199" s="15"/>
      <c r="C199" s="20"/>
      <c r="D199" s="20"/>
    </row>
    <row r="200" spans="1:4" ht="20.399999999999999">
      <c r="A200" s="86"/>
      <c r="B200" s="15"/>
      <c r="C200" s="20"/>
      <c r="D200" s="20"/>
    </row>
    <row r="201" spans="1:4" ht="20.399999999999999">
      <c r="A201" s="86"/>
      <c r="B201" s="15"/>
      <c r="C201" s="20"/>
      <c r="D201" s="20"/>
    </row>
    <row r="202" spans="1:4" ht="20.399999999999999">
      <c r="A202" s="86"/>
      <c r="B202" s="15"/>
      <c r="C202" s="20"/>
      <c r="D202" s="20"/>
    </row>
    <row r="203" spans="1:4" ht="20.399999999999999">
      <c r="A203" s="86"/>
      <c r="B203" s="15"/>
      <c r="C203" s="20"/>
      <c r="D203" s="20"/>
    </row>
    <row r="204" spans="1:4" ht="20.399999999999999">
      <c r="A204" s="86"/>
      <c r="B204" s="15"/>
      <c r="C204" s="20"/>
      <c r="D204" s="20"/>
    </row>
    <row r="205" spans="1:4" ht="20.399999999999999">
      <c r="A205" s="86"/>
      <c r="B205" s="15"/>
      <c r="C205" s="20"/>
      <c r="D205" s="20"/>
    </row>
    <row r="206" spans="1:4" ht="20.399999999999999">
      <c r="A206" s="86"/>
      <c r="B206" s="15"/>
      <c r="C206" s="20"/>
      <c r="D206" s="20"/>
    </row>
    <row r="207" spans="1:4" ht="20.399999999999999">
      <c r="A207" s="86"/>
      <c r="B207" s="15"/>
      <c r="C207" s="20"/>
      <c r="D207" s="20"/>
    </row>
    <row r="208" spans="1:4">
      <c r="A208" s="69"/>
      <c r="B208" s="15"/>
      <c r="C208" s="15"/>
      <c r="D208" s="15"/>
    </row>
    <row r="209" spans="1:8" ht="20.399999999999999">
      <c r="A209" s="69"/>
      <c r="B209" s="16" t="s">
        <v>991</v>
      </c>
      <c r="C209" s="16" t="s">
        <v>992</v>
      </c>
      <c r="D209" s="19" t="s">
        <v>991</v>
      </c>
      <c r="E209" s="19" t="s">
        <v>992</v>
      </c>
    </row>
    <row r="210" spans="1:8" ht="21">
      <c r="A210" s="69"/>
      <c r="B210" s="17" t="s">
        <v>993</v>
      </c>
      <c r="C210" s="17" t="s">
        <v>994</v>
      </c>
      <c r="D210" t="s">
        <v>993</v>
      </c>
      <c r="F210" t="str">
        <f>IF(NOT(ISBLANK(D210)),D210,IF(NOT(ISBLANK(E210)),"     "&amp;E210,FALSE))</f>
        <v>Afectación Económica o presupuestal</v>
      </c>
      <c r="G210" t="s">
        <v>993</v>
      </c>
      <c r="H210" t="str">
        <f>IF(NOT(ISERROR(MATCH(G210,_xlfn.ANCHORARRAY(B221),0))),F223&amp;"Por favor no seleccionar los criterios de impacto",G210)</f>
        <v>❌Por favor no seleccionar los criterios de impacto</v>
      </c>
    </row>
    <row r="211" spans="1:8" ht="21">
      <c r="A211" s="69"/>
      <c r="B211" s="17" t="s">
        <v>993</v>
      </c>
      <c r="C211" s="17" t="s">
        <v>967</v>
      </c>
      <c r="E211" t="s">
        <v>994</v>
      </c>
      <c r="F211" t="str">
        <f t="shared" ref="F211:F221" si="0">IF(NOT(ISBLANK(D211)),D211,IF(NOT(ISBLANK(E211)),"     "&amp;E211,FALSE))</f>
        <v xml:space="preserve">     Afectación menor a 10 SMLMV .</v>
      </c>
    </row>
    <row r="212" spans="1:8" ht="21">
      <c r="A212" s="69"/>
      <c r="B212" s="17" t="s">
        <v>993</v>
      </c>
      <c r="C212" s="17" t="s">
        <v>970</v>
      </c>
      <c r="E212" t="s">
        <v>967</v>
      </c>
      <c r="F212" t="str">
        <f t="shared" si="0"/>
        <v xml:space="preserve">     Entre 10 y 50 SMLMV </v>
      </c>
    </row>
    <row r="213" spans="1:8" ht="21">
      <c r="A213" s="69"/>
      <c r="B213" s="17" t="s">
        <v>993</v>
      </c>
      <c r="C213" s="17" t="s">
        <v>974</v>
      </c>
      <c r="E213" t="s">
        <v>970</v>
      </c>
      <c r="F213" t="str">
        <f t="shared" si="0"/>
        <v xml:space="preserve">     Entre 50 y 100 SMLMV </v>
      </c>
    </row>
    <row r="214" spans="1:8" ht="21">
      <c r="A214" s="69"/>
      <c r="B214" s="17" t="s">
        <v>993</v>
      </c>
      <c r="C214" s="17" t="s">
        <v>978</v>
      </c>
      <c r="E214" t="s">
        <v>974</v>
      </c>
      <c r="F214" t="str">
        <f t="shared" si="0"/>
        <v xml:space="preserve">     Entre 100 y 500 SMLMV </v>
      </c>
    </row>
    <row r="215" spans="1:8" ht="21">
      <c r="A215" s="69"/>
      <c r="B215" s="17" t="s">
        <v>960</v>
      </c>
      <c r="C215" s="17" t="s">
        <v>964</v>
      </c>
      <c r="E215" t="s">
        <v>978</v>
      </c>
      <c r="F215" t="str">
        <f t="shared" si="0"/>
        <v xml:space="preserve">     Mayor a 500 SMLMV </v>
      </c>
    </row>
    <row r="216" spans="1:8" ht="21">
      <c r="A216" s="69"/>
      <c r="B216" s="17" t="s">
        <v>960</v>
      </c>
      <c r="C216" s="17" t="s">
        <v>968</v>
      </c>
      <c r="D216" t="s">
        <v>960</v>
      </c>
      <c r="F216" t="str">
        <f t="shared" si="0"/>
        <v>Pérdida Reputacional</v>
      </c>
    </row>
    <row r="217" spans="1:8" ht="21">
      <c r="A217" s="69"/>
      <c r="B217" s="17" t="s">
        <v>960</v>
      </c>
      <c r="C217" s="17" t="s">
        <v>971</v>
      </c>
      <c r="E217" t="s">
        <v>964</v>
      </c>
      <c r="F217" t="str">
        <f t="shared" si="0"/>
        <v xml:space="preserve">     El riesgo afecta la imagen de alguna área de la organización</v>
      </c>
    </row>
    <row r="218" spans="1:8" ht="21">
      <c r="A218" s="69"/>
      <c r="B218" s="17" t="s">
        <v>960</v>
      </c>
      <c r="C218" s="17" t="s">
        <v>975</v>
      </c>
      <c r="E218" t="s">
        <v>968</v>
      </c>
      <c r="F218" t="str">
        <f t="shared" si="0"/>
        <v xml:space="preserve">     El riesgo afecta la imagen de la entidad internamente, de conocimiento general, nivel interno, de junta dircetiva y accionistas y/o de provedores</v>
      </c>
    </row>
    <row r="219" spans="1:8" ht="21">
      <c r="A219" s="69"/>
      <c r="B219" s="17" t="s">
        <v>960</v>
      </c>
      <c r="C219" s="17" t="s">
        <v>979</v>
      </c>
      <c r="E219" t="s">
        <v>971</v>
      </c>
      <c r="F219" t="str">
        <f t="shared" si="0"/>
        <v xml:space="preserve">     El riesgo afecta la imagen de la entidad con algunos usuarios de relevancia frente al logro de los objetivos</v>
      </c>
    </row>
    <row r="220" spans="1:8">
      <c r="A220" s="69"/>
      <c r="B220" s="18"/>
      <c r="C220" s="18"/>
      <c r="E220" t="s">
        <v>975</v>
      </c>
      <c r="F220" t="str">
        <f t="shared" si="0"/>
        <v xml:space="preserve">     El riesgo afecta la imagen de de la entidad con efecto publicitario sostenido a nivel de sector administrativo, nivel departamental o municipal</v>
      </c>
    </row>
    <row r="221" spans="1:8">
      <c r="A221" s="69"/>
      <c r="B221" s="18" t="str" cm="1">
        <f t="array" ref="B221:B223">_xlfn.UNIQUE(Tabla1[[#All],[Criterios]])</f>
        <v>Criterios</v>
      </c>
      <c r="C221" s="18"/>
      <c r="E221" t="s">
        <v>979</v>
      </c>
      <c r="F221" t="str">
        <f t="shared" si="0"/>
        <v xml:space="preserve">     El riesgo afecta la imagen de la entidad a nivel nacional, con efecto publicitarios sostenible a nivel país</v>
      </c>
    </row>
    <row r="222" spans="1:8">
      <c r="A222" s="69"/>
      <c r="B222" s="18" t="str">
        <v>Afectación Económica o presupuestal</v>
      </c>
      <c r="C222" s="18"/>
    </row>
    <row r="223" spans="1:8">
      <c r="B223" s="18" t="str">
        <v>Pérdida Reputacional</v>
      </c>
      <c r="C223" s="18"/>
      <c r="F223" s="21" t="s">
        <v>995</v>
      </c>
    </row>
    <row r="224" spans="1:8">
      <c r="B224" s="14"/>
      <c r="C224" s="14"/>
      <c r="F224" s="21" t="s">
        <v>996</v>
      </c>
    </row>
    <row r="225" spans="2:4">
      <c r="B225" s="14"/>
      <c r="C225" s="14"/>
    </row>
    <row r="226" spans="2:4">
      <c r="B226" s="14"/>
      <c r="C226" s="14"/>
    </row>
    <row r="227" spans="2:4">
      <c r="B227" s="14"/>
      <c r="C227" s="14"/>
      <c r="D227" s="14"/>
    </row>
    <row r="228" spans="2:4">
      <c r="B228" s="14"/>
      <c r="C228" s="14"/>
      <c r="D228" s="14"/>
    </row>
    <row r="229" spans="2:4">
      <c r="B229" s="14"/>
      <c r="C229" s="14"/>
      <c r="D229" s="14"/>
    </row>
    <row r="230" spans="2:4">
      <c r="B230" s="14"/>
      <c r="C230" s="14"/>
      <c r="D230" s="14"/>
    </row>
    <row r="231" spans="2:4">
      <c r="B231" s="14"/>
      <c r="C231" s="14"/>
      <c r="D231" s="14"/>
    </row>
    <row r="232" spans="2:4">
      <c r="B232" s="14"/>
      <c r="C232" s="14"/>
      <c r="D232" s="14"/>
    </row>
  </sheetData>
  <mergeCells count="1">
    <mergeCell ref="B1:D1"/>
  </mergeCells>
  <dataValidations count="1">
    <dataValidation type="list" allowBlank="1" showInputMessage="1" showErrorMessage="1" sqref="G210" xr:uid="{00000000-0002-0000-0500-000000000000}">
      <formula1>$F$210:$F$221</formula1>
    </dataValidation>
  </dataValidations>
  <pageMargins left="0.7" right="0.7" top="0.75" bottom="0.75" header="0.3" footer="0.3"/>
  <pageSetup orientation="portrait"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249977111117893"/>
  </sheetPr>
  <dimension ref="B1:F16"/>
  <sheetViews>
    <sheetView view="pageBreakPreview" zoomScale="60" zoomScaleNormal="100" workbookViewId="0"/>
  </sheetViews>
  <sheetFormatPr baseColWidth="10" defaultColWidth="14.33203125" defaultRowHeight="13.8"/>
  <cols>
    <col min="1" max="2" width="14.33203125" style="71"/>
    <col min="3" max="3" width="17" style="71" customWidth="1"/>
    <col min="4" max="4" width="14.33203125" style="71"/>
    <col min="5" max="5" width="46" style="71" customWidth="1"/>
    <col min="6" max="16384" width="14.33203125" style="71"/>
  </cols>
  <sheetData>
    <row r="1" spans="2:6" ht="24" customHeight="1" thickBot="1">
      <c r="B1" s="613" t="s">
        <v>997</v>
      </c>
      <c r="C1" s="614"/>
      <c r="D1" s="614"/>
      <c r="E1" s="614"/>
      <c r="F1" s="615"/>
    </row>
    <row r="2" spans="2:6" ht="16.2" thickBot="1">
      <c r="B2" s="72"/>
      <c r="C2" s="72"/>
      <c r="D2" s="72"/>
      <c r="E2" s="72"/>
      <c r="F2" s="72"/>
    </row>
    <row r="3" spans="2:6" ht="16.2" thickBot="1">
      <c r="B3" s="617" t="s">
        <v>998</v>
      </c>
      <c r="C3" s="618"/>
      <c r="D3" s="618"/>
      <c r="E3" s="84" t="s">
        <v>999</v>
      </c>
      <c r="F3" s="85" t="s">
        <v>1000</v>
      </c>
    </row>
    <row r="4" spans="2:6" ht="31.2">
      <c r="B4" s="619" t="s">
        <v>1001</v>
      </c>
      <c r="C4" s="621" t="s">
        <v>54</v>
      </c>
      <c r="D4" s="73" t="s">
        <v>1002</v>
      </c>
      <c r="E4" s="74" t="s">
        <v>1003</v>
      </c>
      <c r="F4" s="75">
        <v>0.25</v>
      </c>
    </row>
    <row r="5" spans="2:6" ht="46.8">
      <c r="B5" s="620"/>
      <c r="C5" s="622"/>
      <c r="D5" s="76" t="s">
        <v>71</v>
      </c>
      <c r="E5" s="77" t="s">
        <v>1004</v>
      </c>
      <c r="F5" s="78">
        <v>0.15</v>
      </c>
    </row>
    <row r="6" spans="2:6" ht="46.8">
      <c r="B6" s="620"/>
      <c r="C6" s="622"/>
      <c r="D6" s="76" t="s">
        <v>1005</v>
      </c>
      <c r="E6" s="77" t="s">
        <v>1006</v>
      </c>
      <c r="F6" s="78">
        <v>0.1</v>
      </c>
    </row>
    <row r="7" spans="2:6" ht="62.4">
      <c r="B7" s="620"/>
      <c r="C7" s="622" t="s">
        <v>55</v>
      </c>
      <c r="D7" s="76" t="s">
        <v>72</v>
      </c>
      <c r="E7" s="77" t="s">
        <v>1007</v>
      </c>
      <c r="F7" s="78">
        <v>0.25</v>
      </c>
    </row>
    <row r="8" spans="2:6" ht="31.2">
      <c r="B8" s="620"/>
      <c r="C8" s="622"/>
      <c r="D8" s="76" t="s">
        <v>1008</v>
      </c>
      <c r="E8" s="77" t="s">
        <v>1009</v>
      </c>
      <c r="F8" s="78">
        <v>0.15</v>
      </c>
    </row>
    <row r="9" spans="2:6" ht="46.8">
      <c r="B9" s="620" t="s">
        <v>1010</v>
      </c>
      <c r="C9" s="622" t="s">
        <v>57</v>
      </c>
      <c r="D9" s="76" t="s">
        <v>1011</v>
      </c>
      <c r="E9" s="77" t="s">
        <v>1012</v>
      </c>
      <c r="F9" s="79" t="s">
        <v>1013</v>
      </c>
    </row>
    <row r="10" spans="2:6" ht="46.8">
      <c r="B10" s="620"/>
      <c r="C10" s="622"/>
      <c r="D10" s="76" t="s">
        <v>73</v>
      </c>
      <c r="E10" s="77" t="s">
        <v>1014</v>
      </c>
      <c r="F10" s="79" t="s">
        <v>1013</v>
      </c>
    </row>
    <row r="11" spans="2:6" ht="46.8">
      <c r="B11" s="620"/>
      <c r="C11" s="622" t="s">
        <v>58</v>
      </c>
      <c r="D11" s="76" t="s">
        <v>1015</v>
      </c>
      <c r="E11" s="77" t="s">
        <v>1016</v>
      </c>
      <c r="F11" s="79" t="s">
        <v>1013</v>
      </c>
    </row>
    <row r="12" spans="2:6" ht="46.8">
      <c r="B12" s="620"/>
      <c r="C12" s="622"/>
      <c r="D12" s="76" t="s">
        <v>74</v>
      </c>
      <c r="E12" s="77" t="s">
        <v>1017</v>
      </c>
      <c r="F12" s="79" t="s">
        <v>1013</v>
      </c>
    </row>
    <row r="13" spans="2:6" ht="31.2">
      <c r="B13" s="620"/>
      <c r="C13" s="622" t="s">
        <v>59</v>
      </c>
      <c r="D13" s="76" t="s">
        <v>1018</v>
      </c>
      <c r="E13" s="77" t="s">
        <v>1019</v>
      </c>
      <c r="F13" s="79" t="s">
        <v>1013</v>
      </c>
    </row>
    <row r="14" spans="2:6" ht="16.2" thickBot="1">
      <c r="B14" s="623"/>
      <c r="C14" s="624"/>
      <c r="D14" s="80" t="s">
        <v>75</v>
      </c>
      <c r="E14" s="81" t="s">
        <v>1020</v>
      </c>
      <c r="F14" s="82" t="s">
        <v>1013</v>
      </c>
    </row>
    <row r="15" spans="2:6" ht="49.5" customHeight="1">
      <c r="B15" s="616" t="s">
        <v>1021</v>
      </c>
      <c r="C15" s="616"/>
      <c r="D15" s="616"/>
      <c r="E15" s="616"/>
      <c r="F15" s="616"/>
    </row>
    <row r="16" spans="2:6" ht="27" customHeight="1">
      <c r="B16" s="83"/>
    </row>
  </sheetData>
  <mergeCells count="10">
    <mergeCell ref="B1:F1"/>
    <mergeCell ref="B15:F15"/>
    <mergeCell ref="B3:D3"/>
    <mergeCell ref="B4:B8"/>
    <mergeCell ref="C4:C6"/>
    <mergeCell ref="C7:C8"/>
    <mergeCell ref="B9:B14"/>
    <mergeCell ref="C9:C10"/>
    <mergeCell ref="C11:C12"/>
    <mergeCell ref="C13:C14"/>
  </mergeCells>
  <pageMargins left="0.7" right="0.7" top="0.75" bottom="0.75" header="0.3" footer="0.3"/>
  <pageSetup scale="7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4D794-A321-43D9-80CF-499A7E05B0B7}">
  <dimension ref="A1:H19"/>
  <sheetViews>
    <sheetView workbookViewId="0">
      <selection activeCell="G7" sqref="G7"/>
    </sheetView>
  </sheetViews>
  <sheetFormatPr baseColWidth="10" defaultColWidth="11.44140625" defaultRowHeight="14.4"/>
  <cols>
    <col min="1" max="1" width="40.33203125" customWidth="1"/>
    <col min="2" max="2" width="49.88671875" customWidth="1"/>
    <col min="3" max="5" width="17.44140625" customWidth="1"/>
    <col min="7" max="7" width="38.109375" customWidth="1"/>
    <col min="8" max="8" width="15.6640625" customWidth="1"/>
  </cols>
  <sheetData>
    <row r="1" spans="1:8">
      <c r="A1" s="94" t="s">
        <v>15</v>
      </c>
      <c r="B1" s="99" t="s">
        <v>16</v>
      </c>
      <c r="C1" s="95" t="s">
        <v>23</v>
      </c>
      <c r="D1" s="95" t="s">
        <v>1022</v>
      </c>
      <c r="E1" s="95" t="s">
        <v>25</v>
      </c>
      <c r="H1" s="144" t="s">
        <v>21</v>
      </c>
    </row>
    <row r="2" spans="1:8" ht="28.8">
      <c r="A2" s="93" t="s">
        <v>1023</v>
      </c>
      <c r="B2" s="100" t="s">
        <v>61</v>
      </c>
      <c r="C2" s="101" t="s">
        <v>68</v>
      </c>
      <c r="D2" s="101" t="s">
        <v>68</v>
      </c>
      <c r="E2" s="101" t="s">
        <v>68</v>
      </c>
      <c r="G2" s="104" t="s">
        <v>1024</v>
      </c>
      <c r="H2" s="104" t="s">
        <v>66</v>
      </c>
    </row>
    <row r="3" spans="1:8">
      <c r="A3" s="93" t="s">
        <v>60</v>
      </c>
      <c r="B3" s="100" t="s">
        <v>1025</v>
      </c>
      <c r="C3" s="102" t="s">
        <v>1026</v>
      </c>
      <c r="D3" s="102" t="s">
        <v>1026</v>
      </c>
      <c r="E3" s="102" t="s">
        <v>1026</v>
      </c>
      <c r="G3" s="104" t="s">
        <v>1027</v>
      </c>
      <c r="H3" s="104" t="s">
        <v>1028</v>
      </c>
    </row>
    <row r="4" spans="1:8" ht="27.6">
      <c r="A4" s="93" t="s">
        <v>1029</v>
      </c>
      <c r="B4" s="100" t="s">
        <v>1030</v>
      </c>
      <c r="C4" s="103" t="s">
        <v>1031</v>
      </c>
      <c r="D4" s="103" t="s">
        <v>1031</v>
      </c>
      <c r="E4" s="103" t="s">
        <v>1031</v>
      </c>
      <c r="H4" s="69"/>
    </row>
    <row r="5" spans="1:8">
      <c r="A5" s="93" t="s">
        <v>1032</v>
      </c>
      <c r="B5" s="97" t="s">
        <v>1033</v>
      </c>
    </row>
    <row r="6" spans="1:8">
      <c r="A6" s="93" t="s">
        <v>1034</v>
      </c>
      <c r="B6" s="97" t="s">
        <v>1035</v>
      </c>
    </row>
    <row r="7" spans="1:8">
      <c r="A7" s="93" t="s">
        <v>1036</v>
      </c>
      <c r="B7" s="97" t="s">
        <v>1037</v>
      </c>
    </row>
    <row r="8" spans="1:8">
      <c r="A8" s="96" t="s">
        <v>1038</v>
      </c>
      <c r="B8" s="97" t="s">
        <v>1039</v>
      </c>
    </row>
    <row r="9" spans="1:8" ht="27.6">
      <c r="A9" s="96" t="s">
        <v>1040</v>
      </c>
      <c r="B9" s="97" t="s">
        <v>1041</v>
      </c>
    </row>
    <row r="10" spans="1:8" ht="27.6">
      <c r="A10" s="96" t="s">
        <v>1042</v>
      </c>
      <c r="B10" s="98" t="s">
        <v>1043</v>
      </c>
    </row>
    <row r="11" spans="1:8" ht="27.6">
      <c r="A11" s="96" t="s">
        <v>1044</v>
      </c>
      <c r="B11" s="92"/>
    </row>
    <row r="12" spans="1:8">
      <c r="A12" s="96" t="s">
        <v>1045</v>
      </c>
      <c r="B12" s="92"/>
    </row>
    <row r="13" spans="1:8">
      <c r="A13" s="96" t="s">
        <v>1046</v>
      </c>
      <c r="B13" s="92"/>
    </row>
    <row r="14" spans="1:8">
      <c r="A14" s="96" t="s">
        <v>1047</v>
      </c>
    </row>
    <row r="15" spans="1:8">
      <c r="A15" s="96" t="s">
        <v>1048</v>
      </c>
      <c r="B15" s="92"/>
    </row>
    <row r="16" spans="1:8">
      <c r="A16" s="96" t="s">
        <v>1049</v>
      </c>
      <c r="B16" s="92"/>
    </row>
    <row r="17" spans="1:2">
      <c r="A17" s="96" t="s">
        <v>1050</v>
      </c>
    </row>
    <row r="18" spans="1:2">
      <c r="A18" s="96" t="s">
        <v>1051</v>
      </c>
      <c r="B18" s="92"/>
    </row>
    <row r="19" spans="1:2">
      <c r="A19" s="96" t="s">
        <v>1052</v>
      </c>
      <c r="B19" s="92"/>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I23"/>
  <sheetViews>
    <sheetView workbookViewId="0">
      <selection activeCell="J10" sqref="J10"/>
    </sheetView>
  </sheetViews>
  <sheetFormatPr baseColWidth="10" defaultColWidth="11.44140625" defaultRowHeight="14.4"/>
  <cols>
    <col min="9" max="9" width="37.44140625" customWidth="1"/>
  </cols>
  <sheetData>
    <row r="2" spans="2:9">
      <c r="B2" t="s">
        <v>76</v>
      </c>
      <c r="E2" t="s">
        <v>1053</v>
      </c>
      <c r="I2" t="s">
        <v>1054</v>
      </c>
    </row>
    <row r="3" spans="2:9" ht="13.5" customHeight="1">
      <c r="B3" t="s">
        <v>1055</v>
      </c>
      <c r="E3" t="s">
        <v>1056</v>
      </c>
      <c r="I3" t="s">
        <v>1057</v>
      </c>
    </row>
    <row r="4" spans="2:9" ht="13.5" customHeight="1">
      <c r="B4" t="s">
        <v>1058</v>
      </c>
      <c r="E4" t="s">
        <v>1059</v>
      </c>
      <c r="I4" t="s">
        <v>1060</v>
      </c>
    </row>
    <row r="5" spans="2:9" ht="13.5" customHeight="1">
      <c r="B5" t="s">
        <v>1061</v>
      </c>
    </row>
    <row r="6" spans="2:9" ht="13.5" customHeight="1">
      <c r="I6" t="s">
        <v>1015</v>
      </c>
    </row>
    <row r="7" spans="2:9" ht="13.5" customHeight="1">
      <c r="I7" t="s">
        <v>74</v>
      </c>
    </row>
    <row r="8" spans="2:9" ht="13.5" customHeight="1">
      <c r="B8" t="s">
        <v>1062</v>
      </c>
    </row>
    <row r="9" spans="2:9" ht="13.5" customHeight="1">
      <c r="B9" t="s">
        <v>1063</v>
      </c>
    </row>
    <row r="10" spans="2:9" ht="13.5" customHeight="1">
      <c r="B10" t="s">
        <v>1064</v>
      </c>
      <c r="I10" t="s">
        <v>1065</v>
      </c>
    </row>
    <row r="11" spans="2:9" ht="13.5" customHeight="1">
      <c r="I11" t="s">
        <v>1066</v>
      </c>
    </row>
    <row r="13" spans="2:9">
      <c r="B13" t="s">
        <v>1067</v>
      </c>
      <c r="I13" t="s">
        <v>1068</v>
      </c>
    </row>
    <row r="14" spans="2:9">
      <c r="B14" t="s">
        <v>1069</v>
      </c>
      <c r="I14" t="s">
        <v>1070</v>
      </c>
    </row>
    <row r="15" spans="2:9">
      <c r="B15" t="s">
        <v>1071</v>
      </c>
      <c r="I15" t="s">
        <v>1072</v>
      </c>
    </row>
    <row r="16" spans="2:9">
      <c r="B16" t="s">
        <v>1073</v>
      </c>
    </row>
    <row r="17" spans="2:2">
      <c r="B17" t="s">
        <v>1074</v>
      </c>
    </row>
    <row r="18" spans="2:2">
      <c r="B18" t="s">
        <v>1075</v>
      </c>
    </row>
    <row r="19" spans="2:2">
      <c r="B19" t="s">
        <v>1076</v>
      </c>
    </row>
    <row r="21" spans="2:2">
      <c r="B21" t="s">
        <v>100</v>
      </c>
    </row>
    <row r="22" spans="2:2">
      <c r="B22" t="s">
        <v>1077</v>
      </c>
    </row>
    <row r="23" spans="2:2">
      <c r="B23" t="s">
        <v>1078</v>
      </c>
    </row>
  </sheetData>
  <sortState xmlns:xlrd2="http://schemas.microsoft.com/office/spreadsheetml/2017/richdata2" ref="B2:B5">
    <sortCondition ref="B2:B5"/>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3:A21"/>
  <sheetViews>
    <sheetView workbookViewId="0">
      <selection activeCell="A19" sqref="A19"/>
    </sheetView>
  </sheetViews>
  <sheetFormatPr baseColWidth="10" defaultColWidth="11.44140625" defaultRowHeight="13.8"/>
  <cols>
    <col min="1" max="1" width="32.88671875" style="1" customWidth="1"/>
    <col min="2" max="16384" width="11.44140625" style="1"/>
  </cols>
  <sheetData>
    <row r="3" spans="1:1">
      <c r="A3" s="2" t="s">
        <v>1002</v>
      </c>
    </row>
    <row r="4" spans="1:1">
      <c r="A4" s="2" t="s">
        <v>71</v>
      </c>
    </row>
    <row r="5" spans="1:1">
      <c r="A5" s="2" t="s">
        <v>1005</v>
      </c>
    </row>
    <row r="6" spans="1:1">
      <c r="A6" s="2" t="s">
        <v>72</v>
      </c>
    </row>
    <row r="7" spans="1:1">
      <c r="A7" s="2" t="s">
        <v>1008</v>
      </c>
    </row>
    <row r="8" spans="1:1">
      <c r="A8" s="2" t="s">
        <v>1011</v>
      </c>
    </row>
    <row r="9" spans="1:1">
      <c r="A9" s="2" t="s">
        <v>73</v>
      </c>
    </row>
    <row r="10" spans="1:1">
      <c r="A10" s="2" t="s">
        <v>1015</v>
      </c>
    </row>
    <row r="11" spans="1:1">
      <c r="A11" s="2" t="s">
        <v>74</v>
      </c>
    </row>
    <row r="12" spans="1:1">
      <c r="A12" s="2" t="s">
        <v>1079</v>
      </c>
    </row>
    <row r="13" spans="1:1">
      <c r="A13" s="2" t="s">
        <v>1080</v>
      </c>
    </row>
    <row r="14" spans="1:1">
      <c r="A14" s="2" t="s">
        <v>1081</v>
      </c>
    </row>
    <row r="16" spans="1:1">
      <c r="A16" s="2" t="s">
        <v>1082</v>
      </c>
    </row>
    <row r="17" spans="1:1">
      <c r="A17" s="2" t="s">
        <v>76</v>
      </c>
    </row>
    <row r="18" spans="1:1">
      <c r="A18" s="2" t="s">
        <v>1055</v>
      </c>
    </row>
    <row r="20" spans="1:1">
      <c r="A20" s="2" t="s">
        <v>1063</v>
      </c>
    </row>
    <row r="21" spans="1:1">
      <c r="A21" s="2" t="s">
        <v>1064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Flow_SignoffStatus xmlns="94a08013-3499-4e5d-b155-fa81fcf2d04d" xsi:nil="true"/>
    <_ip_UnifiedCompliancePolicyUIAction xmlns="http://schemas.microsoft.com/sharepoint/v3" xsi:nil="true"/>
    <lcf76f155ced4ddcb4097134ff3c332f xmlns="94a08013-3499-4e5d-b155-fa81fcf2d04d">
      <Terms xmlns="http://schemas.microsoft.com/office/infopath/2007/PartnerControls"/>
    </lcf76f155ced4ddcb4097134ff3c332f>
    <TaxCatchAll xmlns="435a11ef-c2bf-4d1e-b58b-639ade20a33f" xsi:nil="true"/>
    <_ip_UnifiedCompliancePolicyProperties xmlns="http://schemas.microsoft.com/sharepoint/v3" xsi:nil="true"/>
    <Control xmlns="94a08013-3499-4e5d-b155-fa81fcf2d04d">false</Control>
    <Aprob_x00f3_ xmlns="94a08013-3499-4e5d-b155-fa81fcf2d04d">
      <UserInfo>
        <DisplayName/>
        <AccountId xsi:nil="true"/>
        <AccountType/>
      </UserInfo>
    </Aprob_x00f3_>
    <Reviso xmlns="94a08013-3499-4e5d-b155-fa81fcf2d04d">
      <UserInfo>
        <DisplayName/>
        <AccountId xsi:nil="true"/>
        <AccountType/>
      </UserInfo>
    </Reviso>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A534BD629191CF4CA9B4E0CBCB24E342" ma:contentTypeVersion="24" ma:contentTypeDescription="Crear nuevo documento." ma:contentTypeScope="" ma:versionID="818a725826e8adf1713f34d11167bda1">
  <xsd:schema xmlns:xsd="http://www.w3.org/2001/XMLSchema" xmlns:xs="http://www.w3.org/2001/XMLSchema" xmlns:p="http://schemas.microsoft.com/office/2006/metadata/properties" xmlns:ns1="http://schemas.microsoft.com/sharepoint/v3" xmlns:ns2="94a08013-3499-4e5d-b155-fa81fcf2d04d" xmlns:ns3="435a11ef-c2bf-4d1e-b58b-639ade20a33f" targetNamespace="http://schemas.microsoft.com/office/2006/metadata/properties" ma:root="true" ma:fieldsID="e969552792926b54a65277fbc38a8927" ns1:_="" ns2:_="" ns3:_="">
    <xsd:import namespace="http://schemas.microsoft.com/sharepoint/v3"/>
    <xsd:import namespace="94a08013-3499-4e5d-b155-fa81fcf2d04d"/>
    <xsd:import namespace="435a11ef-c2bf-4d1e-b58b-639ade20a33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element ref="ns1:_ip_UnifiedCompliancePolicyProperties" minOccurs="0"/>
                <xsd:element ref="ns1:_ip_UnifiedCompliancePolicyUIAction" minOccurs="0"/>
                <xsd:element ref="ns2:MediaLengthInSeconds" minOccurs="0"/>
                <xsd:element ref="ns2:lcf76f155ced4ddcb4097134ff3c332f" minOccurs="0"/>
                <xsd:element ref="ns3:TaxCatchAll" minOccurs="0"/>
                <xsd:element ref="ns2:_Flow_SignoffStatus" minOccurs="0"/>
                <xsd:element ref="ns2:MediaServiceObjectDetectorVersions" minOccurs="0"/>
                <xsd:element ref="ns2:MediaServiceSearchProperties" minOccurs="0"/>
                <xsd:element ref="ns2:Reviso" minOccurs="0"/>
                <xsd:element ref="ns2:Aprob_x00f3_" minOccurs="0"/>
                <xsd:element ref="ns2:Contro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Propiedades de la Directiva de cumplimiento unificado" ma:hidden="true" ma:internalName="_ip_UnifiedCompliancePolicyProperties">
      <xsd:simpleType>
        <xsd:restriction base="dms:Note"/>
      </xsd:simpleType>
    </xsd:element>
    <xsd:element name="_ip_UnifiedCompliancePolicyUIAction" ma:index="21"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4a08013-3499-4e5d-b155-fa81fcf2d0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Etiquetas de imagen" ma:readOnly="false" ma:fieldId="{5cf76f15-5ced-4ddc-b409-7134ff3c332f}" ma:taxonomyMulti="true" ma:sspId="a7d64430-ea87-422f-8994-68a2babe3611" ma:termSetId="09814cd3-568e-fe90-9814-8d621ff8fb84" ma:anchorId="fba54fb3-c3e1-fe81-a776-ca4b69148c4d" ma:open="true" ma:isKeyword="false">
      <xsd:complexType>
        <xsd:sequence>
          <xsd:element ref="pc:Terms" minOccurs="0" maxOccurs="1"/>
        </xsd:sequence>
      </xsd:complexType>
    </xsd:element>
    <xsd:element name="_Flow_SignoffStatus" ma:index="26" nillable="true" ma:displayName="Estado de aprobación" ma:internalName="Estado_x0020_de_x0020_aprobaci_x00f3_n">
      <xsd:simpleType>
        <xsd:restriction base="dms:Text"/>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Reviso" ma:index="29" nillable="true" ma:displayName="Reviso " ma:description="Quien Revisa" ma:format="Dropdown" ma:list="UserInfo" ma:SharePointGroup="0" ma:internalName="Revis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prob_x00f3_" ma:index="30" nillable="true" ma:displayName="Aprobó" ma:description="Quien Aprobó" ma:format="Dropdown" ma:list="UserInfo" ma:SharePointGroup="0" ma:internalName="Aprob_x00f3_">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rol" ma:index="31" nillable="true" ma:displayName="Control" ma:default="0" ma:format="Dropdown" ma:internalName="Control">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435a11ef-c2bf-4d1e-b58b-639ade20a33f"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5" nillable="true" ma:displayName="Taxonomy Catch All Column" ma:hidden="true" ma:list="{da0a844e-30ed-483a-bf2b-182cd547dc13}" ma:internalName="TaxCatchAll" ma:showField="CatchAllData" ma:web="435a11ef-c2bf-4d1e-b58b-639ade20a33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3994E13-7CD5-485B-908F-A004072B9F4A}">
  <ds:schemaRefs>
    <ds:schemaRef ds:uri="http://schemas.microsoft.com/sharepoint/v3/contenttype/forms"/>
  </ds:schemaRefs>
</ds:datastoreItem>
</file>

<file path=customXml/itemProps2.xml><?xml version="1.0" encoding="utf-8"?>
<ds:datastoreItem xmlns:ds="http://schemas.openxmlformats.org/officeDocument/2006/customXml" ds:itemID="{79152EDC-1310-4014-AADB-F1E941CE0401}">
  <ds:schemaRefs>
    <ds:schemaRef ds:uri="http://www.w3.org/XML/1998/namespace"/>
    <ds:schemaRef ds:uri="http://purl.org/dc/terms/"/>
    <ds:schemaRef ds:uri="http://schemas.microsoft.com/office/2006/metadata/properties"/>
    <ds:schemaRef ds:uri="http://schemas.microsoft.com/sharepoint/v3"/>
    <ds:schemaRef ds:uri="http://purl.org/dc/dcmitype/"/>
    <ds:schemaRef ds:uri="http://purl.org/dc/elements/1.1/"/>
    <ds:schemaRef ds:uri="http://schemas.microsoft.com/office/2006/documentManagement/types"/>
    <ds:schemaRef ds:uri="94a08013-3499-4e5d-b155-fa81fcf2d04d"/>
    <ds:schemaRef ds:uri="http://schemas.microsoft.com/office/infopath/2007/PartnerControls"/>
    <ds:schemaRef ds:uri="http://schemas.openxmlformats.org/package/2006/metadata/core-properties"/>
    <ds:schemaRef ds:uri="435a11ef-c2bf-4d1e-b58b-639ade20a33f"/>
  </ds:schemaRefs>
</ds:datastoreItem>
</file>

<file path=customXml/itemProps3.xml><?xml version="1.0" encoding="utf-8"?>
<ds:datastoreItem xmlns:ds="http://schemas.openxmlformats.org/officeDocument/2006/customXml" ds:itemID="{3E256930-D084-4D84-BC79-227ABD7D98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4a08013-3499-4e5d-b155-fa81fcf2d04d"/>
    <ds:schemaRef ds:uri="435a11ef-c2bf-4d1e-b58b-639ade20a3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2</vt:i4>
      </vt:variant>
    </vt:vector>
  </HeadingPairs>
  <TitlesOfParts>
    <vt:vector size="15" baseType="lpstr">
      <vt:lpstr>Matriz de Riesgos</vt:lpstr>
      <vt:lpstr>Intructivo</vt:lpstr>
      <vt:lpstr>Guíavulnerabilidades</vt:lpstr>
      <vt:lpstr>Guíaamenazas</vt:lpstr>
      <vt:lpstr> SOA</vt:lpstr>
      <vt:lpstr>Matriz Calor Inherente</vt:lpstr>
      <vt:lpstr>Matriz Calor Residual</vt:lpstr>
      <vt:lpstr>Tabla probabilidad</vt:lpstr>
      <vt:lpstr>Tabla Impacto</vt:lpstr>
      <vt:lpstr>Tabla Valoración controles</vt:lpstr>
      <vt:lpstr>Datos</vt:lpstr>
      <vt:lpstr>Opciones Tratamiento</vt:lpstr>
      <vt:lpstr>Hoja1</vt:lpstr>
      <vt:lpstr>'Matriz de Riesgos'!Área_de_impresión</vt:lpstr>
      <vt:lpstr>'Tabla Impacto'!Área_de_impresión</vt:lpstr>
    </vt:vector>
  </TitlesOfParts>
  <Manager/>
  <Company>Hewlett-Packard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Myrian Cubillos Benavides</dc:creator>
  <cp:keywords/>
  <dc:description/>
  <cp:lastModifiedBy>Marlen Baracaldo</cp:lastModifiedBy>
  <cp:revision/>
  <dcterms:created xsi:type="dcterms:W3CDTF">2020-03-24T23:12:47Z</dcterms:created>
  <dcterms:modified xsi:type="dcterms:W3CDTF">2025-10-21T22:30:12Z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0x010100A534BD629191CF4CA9B4E0CBCB24E342</vt:lpwstr>
  </property>
  <property fmtid="{D5CDD505-2E9C-101B-9397-08002B2CF9AE}" pid="3" name="MediaServiceImageTags">
    <vt:lpwstr/>
  </property>
  <property fmtid="{D5CDD505-2E9C-101B-9397-08002B2CF9AE}" pid="4" name="MSIP_Label_b0c896e5-fe32-4984-9bf3-650686060f97_Enabled">
    <vt:lpwstr>true</vt:lpwstr>
  </property>
  <property fmtid="{D5CDD505-2E9C-101B-9397-08002B2CF9AE}" pid="5" name="MSIP_Label_b0c896e5-fe32-4984-9bf3-650686060f97_SetDate">
    <vt:lpwstr>2025-05-22T19:55:57Z</vt:lpwstr>
  </property>
  <property fmtid="{D5CDD505-2E9C-101B-9397-08002B2CF9AE}" pid="6" name="MSIP_Label_b0c896e5-fe32-4984-9bf3-650686060f97_Method">
    <vt:lpwstr>Privileged</vt:lpwstr>
  </property>
  <property fmtid="{D5CDD505-2E9C-101B-9397-08002B2CF9AE}" pid="7" name="MSIP_Label_b0c896e5-fe32-4984-9bf3-650686060f97_Name">
    <vt:lpwstr>General</vt:lpwstr>
  </property>
  <property fmtid="{D5CDD505-2E9C-101B-9397-08002B2CF9AE}" pid="8" name="MSIP_Label_b0c896e5-fe32-4984-9bf3-650686060f97_SiteId">
    <vt:lpwstr>58ec5e61-0ed7-4021-a4f8-c2e2b3b9f5ff</vt:lpwstr>
  </property>
  <property fmtid="{D5CDD505-2E9C-101B-9397-08002B2CF9AE}" pid="9" name="MSIP_Label_b0c896e5-fe32-4984-9bf3-650686060f97_ActionId">
    <vt:lpwstr>4804b251-0faf-4bd8-88fc-dd342bb65589</vt:lpwstr>
  </property>
  <property fmtid="{D5CDD505-2E9C-101B-9397-08002B2CF9AE}" pid="10" name="MSIP_Label_b0c896e5-fe32-4984-9bf3-650686060f97_ContentBits">
    <vt:lpwstr>0</vt:lpwstr>
  </property>
  <property fmtid="{D5CDD505-2E9C-101B-9397-08002B2CF9AE}" pid="11" name="MSIP_Label_b0c896e5-fe32-4984-9bf3-650686060f97_Tag">
    <vt:lpwstr>10, 0, 1, 2</vt:lpwstr>
  </property>
</Properties>
</file>