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proteccion-my.sharepoint.com/personal/vanessa_pinzon_unp_gov_co/Documents/VANESSA ANDREA PINZON AREDONDO/TRABAJO VIRTUAL VANESSA/CALIDAD/INDICADORES/2025/DICIEMBRE/"/>
    </mc:Choice>
  </mc:AlternateContent>
  <xr:revisionPtr revIDLastSave="1" documentId="8_{AED15666-A462-44B3-9059-3864528F5232}" xr6:coauthVersionLast="47" xr6:coauthVersionMax="47" xr10:uidLastSave="{EF7F2555-11AB-4E4E-A37E-FA91CAA83B12}"/>
  <bookViews>
    <workbookView xWindow="-110" yWindow="-110" windowWidth="19420" windowHeight="11500" xr2:uid="{8938915F-38E7-4E6F-9601-537239B7C7C3}"/>
  </bookViews>
  <sheets>
    <sheet name="EJECUCION A 31 DICIEMBRE 2025" sheetId="1" r:id="rId1"/>
  </sheets>
  <externalReferences>
    <externalReference r:id="rId2"/>
    <externalReference r:id="rId3"/>
  </externalReferences>
  <definedNames>
    <definedName name="_xlnm.Print_Area">#REF!</definedName>
    <definedName name="ccccc" localSheetId="0">#REF!</definedName>
    <definedName name="ccccc">#REF!</definedName>
    <definedName name="Comod_avantel08" localSheetId="0">Base [2]Avantel!$A$1:$Q$1075</definedName>
    <definedName name="Comod_avantel08">Base [2]Avantel!$A$1:$Q$1075</definedName>
    <definedName name="DYNAMICTD" localSheetId="0">OFFSET(#REF!,0,0,COUNTA(#REF!),COUNTA(#REF!))</definedName>
    <definedName name="DYNAMICTD">OFFSET(#REF!,0,0,COUNTA(#REF!),COUNTA(#REF!))</definedName>
    <definedName name="eduardo" localSheetId="0">#REF!</definedName>
    <definedName name="eduardo">#REF!</definedName>
    <definedName name="Ejecucion" localSheetId="0">#REF!</definedName>
    <definedName name="Ejecucion">#REF!</definedName>
    <definedName name="FFFF" localSheetId="0">#REF!</definedName>
    <definedName name="FFFF">#REF!</definedName>
    <definedName name="GG" localSheetId="0">#REF!</definedName>
    <definedName name="GG">#REF!</definedName>
    <definedName name="GGGG" localSheetId="0">Base [2]Avantel!$A$1:$Q$1075</definedName>
    <definedName name="GGGG">Base [2]Avantel!$A$1:$Q$1075</definedName>
    <definedName name="PROYECCIONES2013" localSheetId="0">#REF!</definedName>
    <definedName name="PROYECCIONES2013">#REF!</definedName>
    <definedName name="vigencias" localSheetId="0">#REF!</definedName>
    <definedName name="vigencias">#REF!</definedName>
    <definedName name="Vigencias_Futuras" localSheetId="0">#REF!</definedName>
    <definedName name="Vigencias_Futuras">#REF!</definedName>
    <definedName name="xxxxx" localSheetId="0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1" l="1"/>
  <c r="J28" i="1"/>
  <c r="I28" i="1"/>
  <c r="H28" i="1"/>
  <c r="G28" i="1"/>
  <c r="F28" i="1"/>
  <c r="K27" i="1"/>
  <c r="J27" i="1"/>
  <c r="I27" i="1"/>
  <c r="H27" i="1"/>
  <c r="G27" i="1"/>
  <c r="F27" i="1"/>
  <c r="K26" i="1"/>
  <c r="K25" i="1" s="1"/>
  <c r="J26" i="1"/>
  <c r="J25" i="1" s="1"/>
  <c r="I26" i="1"/>
  <c r="I25" i="1" s="1"/>
  <c r="H26" i="1"/>
  <c r="G26" i="1"/>
  <c r="F26" i="1"/>
  <c r="K23" i="1"/>
  <c r="K24" i="1" s="1"/>
  <c r="N24" i="1" s="1"/>
  <c r="J23" i="1"/>
  <c r="J24" i="1" s="1"/>
  <c r="M24" i="1" s="1"/>
  <c r="I23" i="1"/>
  <c r="L23" i="1" s="1"/>
  <c r="H23" i="1"/>
  <c r="H24" i="1" s="1"/>
  <c r="G23" i="1"/>
  <c r="G24" i="1" s="1"/>
  <c r="F23" i="1"/>
  <c r="F24" i="1" s="1"/>
  <c r="K21" i="1"/>
  <c r="J21" i="1"/>
  <c r="I21" i="1"/>
  <c r="H21" i="1"/>
  <c r="G21" i="1"/>
  <c r="F21" i="1"/>
  <c r="K20" i="1"/>
  <c r="J20" i="1"/>
  <c r="I20" i="1"/>
  <c r="H20" i="1"/>
  <c r="G20" i="1"/>
  <c r="F20" i="1"/>
  <c r="K19" i="1"/>
  <c r="J19" i="1"/>
  <c r="I19" i="1"/>
  <c r="H19" i="1"/>
  <c r="G19" i="1"/>
  <c r="G6" i="1" s="1"/>
  <c r="F19" i="1"/>
  <c r="F6" i="1" s="1"/>
  <c r="K18" i="1"/>
  <c r="N18" i="1" s="1"/>
  <c r="J18" i="1"/>
  <c r="M18" i="1" s="1"/>
  <c r="I18" i="1"/>
  <c r="H18" i="1"/>
  <c r="G18" i="1"/>
  <c r="F18" i="1"/>
  <c r="K16" i="1"/>
  <c r="K17" i="1" s="1"/>
  <c r="J16" i="1"/>
  <c r="J17" i="1" s="1"/>
  <c r="I16" i="1"/>
  <c r="I17" i="1" s="1"/>
  <c r="H16" i="1"/>
  <c r="H7" i="1" s="1"/>
  <c r="G16" i="1"/>
  <c r="G7" i="1" s="1"/>
  <c r="F16" i="1"/>
  <c r="F17" i="1" s="1"/>
  <c r="K14" i="1"/>
  <c r="J14" i="1"/>
  <c r="I14" i="1"/>
  <c r="H14" i="1"/>
  <c r="G14" i="1"/>
  <c r="F14" i="1"/>
  <c r="K13" i="1"/>
  <c r="K15" i="1" s="1"/>
  <c r="J13" i="1"/>
  <c r="J15" i="1" s="1"/>
  <c r="I13" i="1"/>
  <c r="H13" i="1"/>
  <c r="G13" i="1"/>
  <c r="F13" i="1"/>
  <c r="K11" i="1"/>
  <c r="K12" i="1" s="1"/>
  <c r="J11" i="1"/>
  <c r="J12" i="1" s="1"/>
  <c r="I11" i="1"/>
  <c r="H11" i="1"/>
  <c r="H12" i="1" s="1"/>
  <c r="G11" i="1"/>
  <c r="G12" i="1" s="1"/>
  <c r="F11" i="1"/>
  <c r="F12" i="1" s="1"/>
  <c r="F10" i="1"/>
  <c r="K9" i="1"/>
  <c r="J9" i="1"/>
  <c r="I9" i="1"/>
  <c r="H9" i="1"/>
  <c r="H10" i="1" s="1"/>
  <c r="G9" i="1"/>
  <c r="G10" i="1" s="1"/>
  <c r="F9" i="1"/>
  <c r="F5" i="1" s="1"/>
  <c r="K6" i="1"/>
  <c r="J6" i="1"/>
  <c r="I6" i="1"/>
  <c r="H6" i="1"/>
  <c r="M23" i="1" l="1"/>
  <c r="N23" i="1"/>
  <c r="L26" i="1"/>
  <c r="M26" i="1"/>
  <c r="N26" i="1"/>
  <c r="L9" i="1"/>
  <c r="N27" i="1"/>
  <c r="M9" i="1"/>
  <c r="G15" i="1"/>
  <c r="J7" i="1"/>
  <c r="K7" i="1"/>
  <c r="G17" i="1"/>
  <c r="H17" i="1"/>
  <c r="I24" i="1"/>
  <c r="L24" i="1" s="1"/>
  <c r="F15" i="1"/>
  <c r="M15" i="1" s="1"/>
  <c r="N9" i="1"/>
  <c r="H15" i="1"/>
  <c r="M12" i="1"/>
  <c r="N12" i="1"/>
  <c r="N15" i="1"/>
  <c r="G5" i="1"/>
  <c r="G8" i="1" s="1"/>
  <c r="G29" i="1" s="1"/>
  <c r="L6" i="1"/>
  <c r="L17" i="1"/>
  <c r="H5" i="1"/>
  <c r="H8" i="1" s="1"/>
  <c r="H29" i="1" s="1"/>
  <c r="M6" i="1"/>
  <c r="M17" i="1"/>
  <c r="L28" i="1"/>
  <c r="I5" i="1"/>
  <c r="N6" i="1"/>
  <c r="N17" i="1"/>
  <c r="M28" i="1"/>
  <c r="J5" i="1"/>
  <c r="L11" i="1"/>
  <c r="L14" i="1"/>
  <c r="L20" i="1"/>
  <c r="F25" i="1"/>
  <c r="N28" i="1"/>
  <c r="K5" i="1"/>
  <c r="M11" i="1"/>
  <c r="M14" i="1"/>
  <c r="M20" i="1"/>
  <c r="G25" i="1"/>
  <c r="L27" i="1"/>
  <c r="N11" i="1"/>
  <c r="N14" i="1"/>
  <c r="N20" i="1"/>
  <c r="H25" i="1"/>
  <c r="F7" i="1"/>
  <c r="F8" i="1" s="1"/>
  <c r="F29" i="1" s="1"/>
  <c r="I10" i="1"/>
  <c r="L10" i="1" s="1"/>
  <c r="L13" i="1"/>
  <c r="L16" i="1"/>
  <c r="F22" i="1"/>
  <c r="L19" i="1"/>
  <c r="I22" i="1"/>
  <c r="J10" i="1"/>
  <c r="M10" i="1" s="1"/>
  <c r="M13" i="1"/>
  <c r="M16" i="1"/>
  <c r="G22" i="1"/>
  <c r="M19" i="1"/>
  <c r="J22" i="1"/>
  <c r="M27" i="1"/>
  <c r="K10" i="1"/>
  <c r="N10" i="1" s="1"/>
  <c r="N13" i="1"/>
  <c r="N16" i="1"/>
  <c r="H22" i="1"/>
  <c r="N19" i="1"/>
  <c r="K22" i="1"/>
  <c r="I7" i="1"/>
  <c r="I12" i="1"/>
  <c r="L12" i="1" s="1"/>
  <c r="I15" i="1"/>
  <c r="L15" i="1" s="1"/>
  <c r="L18" i="1"/>
  <c r="M22" i="1" l="1"/>
  <c r="N22" i="1"/>
  <c r="L22" i="1"/>
  <c r="M25" i="1"/>
  <c r="L25" i="1"/>
  <c r="L7" i="1"/>
  <c r="M5" i="1"/>
  <c r="J8" i="1"/>
  <c r="N7" i="1"/>
  <c r="L5" i="1"/>
  <c r="I8" i="1"/>
  <c r="M7" i="1"/>
  <c r="N5" i="1"/>
  <c r="K8" i="1"/>
  <c r="N25" i="1"/>
  <c r="K29" i="1" l="1"/>
  <c r="N29" i="1" s="1"/>
  <c r="N8" i="1"/>
  <c r="I29" i="1"/>
  <c r="L29" i="1" s="1"/>
  <c r="L8" i="1"/>
  <c r="J29" i="1"/>
  <c r="M29" i="1" s="1"/>
  <c r="M8" i="1"/>
</calcChain>
</file>

<file path=xl/sharedStrings.xml><?xml version="1.0" encoding="utf-8"?>
<sst xmlns="http://schemas.openxmlformats.org/spreadsheetml/2006/main" count="104" uniqueCount="52">
  <si>
    <t>UNIDAD NACIONAL DE PROTECCION - UNP EJECUCION A DICIEMBRE 31 DE 2025</t>
  </si>
  <si>
    <t>UNIDAD EJECUTORA: 37-08-00  MES: A DICIEMBRE 31 DE 2025</t>
  </si>
  <si>
    <t>DESCRIPCION</t>
  </si>
  <si>
    <t>EJECUCION VIGENCIA</t>
  </si>
  <si>
    <t>PORCENTAJES DE AVANCE</t>
  </si>
  <si>
    <t>CONCEPTO</t>
  </si>
  <si>
    <t>FUENTE</t>
  </si>
  <si>
    <t>SIT</t>
  </si>
  <si>
    <t>REC</t>
  </si>
  <si>
    <t>RECURSO</t>
  </si>
  <si>
    <t xml:space="preserve">APROPIACION
VIGENTE </t>
  </si>
  <si>
    <t xml:space="preserve"> CDP
</t>
  </si>
  <si>
    <t xml:space="preserve">APROPIACION
DISPONIBLE </t>
  </si>
  <si>
    <t>COMPROMISOS</t>
  </si>
  <si>
    <t>OBLIGACIONES</t>
  </si>
  <si>
    <t>PAGOS</t>
  </si>
  <si>
    <t>%Compromisos      (compromisos/  apro. Vigente)</t>
  </si>
  <si>
    <t>%Obligaciones      (obligaciones/  apro. Vigente)</t>
  </si>
  <si>
    <t>%Pagos      (pagos   /  apro. Vigente)</t>
  </si>
  <si>
    <t>FUNCIONAMIENTO</t>
  </si>
  <si>
    <t>Nación</t>
  </si>
  <si>
    <t>CSF</t>
  </si>
  <si>
    <t>10</t>
  </si>
  <si>
    <t>RECURSOS CORRIENTES</t>
  </si>
  <si>
    <t>SSF/CSF</t>
  </si>
  <si>
    <t>11</t>
  </si>
  <si>
    <t>OTROS RECURSOS DEL TESORO</t>
  </si>
  <si>
    <t>Propios</t>
  </si>
  <si>
    <t>20</t>
  </si>
  <si>
    <t>INGRESOS CORRIENTES</t>
  </si>
  <si>
    <t>TOTAL FUNCIONAMIENTO</t>
  </si>
  <si>
    <t>GASTOS DE PERSONAL</t>
  </si>
  <si>
    <t>TOTAL GASTOS DE PERSONAL</t>
  </si>
  <si>
    <t>ADQUISICIÓN DE BIENES  Y SERVICIOS</t>
  </si>
  <si>
    <t>TOTAL ADQUISICIÓN DE BIENES  Y SERVICIOS</t>
  </si>
  <si>
    <t>TRANSFERENCIAS CORRIENTES</t>
  </si>
  <si>
    <t>TOTAL TRANSFERENCIAS</t>
  </si>
  <si>
    <t>GASTOS DE COMERCIALIZACIÓN Y PRODUCCIÓN</t>
  </si>
  <si>
    <t>TOTAL GASTOS DE COMERCIALIZACIÓN Y PRODUCCIÓN</t>
  </si>
  <si>
    <t>IMPUESTOS</t>
  </si>
  <si>
    <t>CONTRIBUCIONES</t>
  </si>
  <si>
    <t>SSF</t>
  </si>
  <si>
    <t>CUOTA DE AUDITAJE CONTRANAL</t>
  </si>
  <si>
    <t>TASAS Y DERECHOS ADMINISTRATIVOS</t>
  </si>
  <si>
    <t>MULTAS, SANCIONES E INTERESES DE MORA</t>
  </si>
  <si>
    <t>TOTAL GASTOS POR TRIBUTOS, MULTAS, SANCIONES E INTERESES DE MORA</t>
  </si>
  <si>
    <t>OTRAS CUENTAS POR PAGAR</t>
  </si>
  <si>
    <t>TOTAL SERVICIO DE LA DEUDA PÚBLICA</t>
  </si>
  <si>
    <t>INVERSION</t>
  </si>
  <si>
    <t>2. SEGURIDAD HUMANA Y JUSTICIA SOCIAL / A. PREVENCIÓN Y PROTECCIÓN PARA POBLACIONES VULNERABLES DESDE UN ENFOQUE DIFERENCIAL, COLECTIVO E INDIVIDUAL</t>
  </si>
  <si>
    <t>5. CONVERGENCIA REGIONAL / B. ENTIDADES PÚBLICAS TERRITORIALES Y NACIONALES FORTALECIDAS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</si>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</sst>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6"/>
      <name val="Calibri"/>
      <family val="2"/>
    </font>
    <font>
      <sz val="11"/>
      <name val="Calibri"/>
      <family val="2"/>
    </font>
    <font>
      <sz val="20"/>
      <name val="Calibri"/>
      <family val="2"/>
    </font>
    <font>
      <b/>
      <sz val="8"/>
      <color theme="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7"/>
      <color rgb="FF000000"/>
      <name val="Calibri"/>
      <family val="2"/>
    </font>
    <font>
      <b/>
      <sz val="8"/>
      <color rgb="FF000000"/>
      <name val="Calibri"/>
      <family val="2"/>
    </font>
    <font>
      <sz val="6"/>
      <color rgb="FF00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rgb="FFDCDCD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3">
    <xf numFmtId="0" fontId="0" fillId="0" borderId="0" xfId="0"/>
    <xf numFmtId="4" fontId="3" fillId="2" borderId="0" xfId="2" applyNumberFormat="1" applyFont="1" applyFill="1" applyAlignment="1">
      <alignment horizontal="center" vertical="center" wrapText="1"/>
    </xf>
    <xf numFmtId="0" fontId="4" fillId="0" borderId="0" xfId="2" applyFont="1"/>
    <xf numFmtId="4" fontId="5" fillId="2" borderId="1" xfId="2" applyNumberFormat="1" applyFont="1" applyFill="1" applyBorder="1" applyAlignment="1">
      <alignment horizontal="center" vertical="top" wrapText="1"/>
    </xf>
    <xf numFmtId="4" fontId="6" fillId="3" borderId="2" xfId="2" applyNumberFormat="1" applyFont="1" applyFill="1" applyBorder="1" applyAlignment="1">
      <alignment horizontal="center" vertical="center" wrapText="1"/>
    </xf>
    <xf numFmtId="4" fontId="6" fillId="3" borderId="3" xfId="2" applyNumberFormat="1" applyFont="1" applyFill="1" applyBorder="1" applyAlignment="1">
      <alignment horizontal="center" vertical="center" wrapText="1"/>
    </xf>
    <xf numFmtId="4" fontId="6" fillId="3" borderId="4" xfId="2" applyNumberFormat="1" applyFont="1" applyFill="1" applyBorder="1" applyAlignment="1">
      <alignment horizontal="center" vertical="center" wrapText="1"/>
    </xf>
    <xf numFmtId="4" fontId="6" fillId="4" borderId="2" xfId="2" applyNumberFormat="1" applyFont="1" applyFill="1" applyBorder="1" applyAlignment="1">
      <alignment horizontal="center" vertical="center" wrapText="1" readingOrder="1"/>
    </xf>
    <xf numFmtId="4" fontId="6" fillId="4" borderId="3" xfId="2" applyNumberFormat="1" applyFont="1" applyFill="1" applyBorder="1" applyAlignment="1">
      <alignment horizontal="center" vertical="center" wrapText="1" readingOrder="1"/>
    </xf>
    <xf numFmtId="4" fontId="6" fillId="4" borderId="4" xfId="2" applyNumberFormat="1" applyFont="1" applyFill="1" applyBorder="1" applyAlignment="1">
      <alignment horizontal="center" vertical="center" wrapText="1" readingOrder="1"/>
    </xf>
    <xf numFmtId="4" fontId="6" fillId="5" borderId="2" xfId="2" applyNumberFormat="1" applyFont="1" applyFill="1" applyBorder="1" applyAlignment="1">
      <alignment horizontal="center" vertical="center" wrapText="1"/>
    </xf>
    <xf numFmtId="4" fontId="6" fillId="5" borderId="3" xfId="2" applyNumberFormat="1" applyFont="1" applyFill="1" applyBorder="1" applyAlignment="1">
      <alignment horizontal="center" vertical="center" wrapText="1"/>
    </xf>
    <xf numFmtId="4" fontId="6" fillId="5" borderId="4" xfId="2" applyNumberFormat="1" applyFont="1" applyFill="1" applyBorder="1" applyAlignment="1">
      <alignment horizontal="center" vertical="center" wrapText="1"/>
    </xf>
    <xf numFmtId="4" fontId="6" fillId="6" borderId="2" xfId="2" applyNumberFormat="1" applyFont="1" applyFill="1" applyBorder="1" applyAlignment="1">
      <alignment horizontal="center" vertical="center" wrapText="1" readingOrder="1"/>
    </xf>
    <xf numFmtId="4" fontId="6" fillId="6" borderId="5" xfId="2" applyNumberFormat="1" applyFont="1" applyFill="1" applyBorder="1" applyAlignment="1">
      <alignment horizontal="center" vertical="center" wrapText="1" readingOrder="1"/>
    </xf>
    <xf numFmtId="4" fontId="6" fillId="7" borderId="5" xfId="2" applyNumberFormat="1" applyFont="1" applyFill="1" applyBorder="1" applyAlignment="1">
      <alignment horizontal="center" vertical="center" wrapText="1"/>
    </xf>
    <xf numFmtId="4" fontId="7" fillId="0" borderId="5" xfId="2" applyNumberFormat="1" applyFont="1" applyBorder="1" applyAlignment="1">
      <alignment vertical="center" wrapText="1" readingOrder="1"/>
    </xf>
    <xf numFmtId="4" fontId="7" fillId="0" borderId="5" xfId="2" applyNumberFormat="1" applyFont="1" applyBorder="1" applyAlignment="1">
      <alignment horizontal="center" vertical="center" wrapText="1" readingOrder="1"/>
    </xf>
    <xf numFmtId="164" fontId="7" fillId="2" borderId="5" xfId="3" applyFont="1" applyFill="1" applyBorder="1" applyAlignment="1">
      <alignment horizontal="right" vertical="center" wrapText="1" readingOrder="1"/>
    </xf>
    <xf numFmtId="10" fontId="8" fillId="0" borderId="5" xfId="4" applyNumberFormat="1" applyFont="1" applyFill="1" applyBorder="1" applyAlignment="1">
      <alignment horizontal="center" vertical="center" wrapText="1"/>
    </xf>
    <xf numFmtId="4" fontId="9" fillId="0" borderId="5" xfId="2" applyNumberFormat="1" applyFont="1" applyBorder="1" applyAlignment="1">
      <alignment horizontal="center" vertical="center" wrapText="1" readingOrder="1"/>
    </xf>
    <xf numFmtId="4" fontId="10" fillId="8" borderId="5" xfId="2" applyNumberFormat="1" applyFont="1" applyFill="1" applyBorder="1" applyAlignment="1">
      <alignment vertical="center" wrapText="1" readingOrder="1"/>
    </xf>
    <xf numFmtId="4" fontId="10" fillId="8" borderId="5" xfId="2" applyNumberFormat="1" applyFont="1" applyFill="1" applyBorder="1" applyAlignment="1">
      <alignment horizontal="center" vertical="center" wrapText="1" readingOrder="1"/>
    </xf>
    <xf numFmtId="10" fontId="8" fillId="8" borderId="5" xfId="4" applyNumberFormat="1" applyFont="1" applyFill="1" applyBorder="1" applyAlignment="1">
      <alignment horizontal="center" vertical="center" wrapText="1"/>
    </xf>
    <xf numFmtId="164" fontId="7" fillId="2" borderId="5" xfId="3" applyFont="1" applyFill="1" applyBorder="1" applyAlignment="1">
      <alignment vertical="center" wrapText="1" readingOrder="1"/>
    </xf>
    <xf numFmtId="4" fontId="7" fillId="8" borderId="5" xfId="2" applyNumberFormat="1" applyFont="1" applyFill="1" applyBorder="1" applyAlignment="1">
      <alignment vertical="center" wrapText="1" readingOrder="1"/>
    </xf>
    <xf numFmtId="4" fontId="7" fillId="8" borderId="5" xfId="2" applyNumberFormat="1" applyFont="1" applyFill="1" applyBorder="1" applyAlignment="1">
      <alignment horizontal="center" vertical="center" wrapText="1" readingOrder="1"/>
    </xf>
    <xf numFmtId="43" fontId="7" fillId="8" borderId="5" xfId="1" applyFont="1" applyFill="1" applyBorder="1" applyAlignment="1">
      <alignment vertical="center" wrapText="1" readingOrder="1"/>
    </xf>
    <xf numFmtId="164" fontId="7" fillId="8" borderId="5" xfId="3" applyFont="1" applyFill="1" applyBorder="1" applyAlignment="1">
      <alignment vertical="center" wrapText="1" readingOrder="1"/>
    </xf>
    <xf numFmtId="164" fontId="7" fillId="2" borderId="5" xfId="3" applyFont="1" applyFill="1" applyBorder="1" applyAlignment="1">
      <alignment vertical="center" readingOrder="1"/>
    </xf>
    <xf numFmtId="3" fontId="7" fillId="0" borderId="5" xfId="2" applyNumberFormat="1" applyFont="1" applyBorder="1" applyAlignment="1">
      <alignment horizontal="center" vertical="center" wrapText="1" readingOrder="1"/>
    </xf>
    <xf numFmtId="164" fontId="7" fillId="0" borderId="5" xfId="3" applyFont="1" applyFill="1" applyBorder="1" applyAlignment="1">
      <alignment vertical="center" wrapText="1" readingOrder="1"/>
    </xf>
    <xf numFmtId="4" fontId="10" fillId="7" borderId="2" xfId="2" applyNumberFormat="1" applyFont="1" applyFill="1" applyBorder="1" applyAlignment="1">
      <alignment horizontal="center" vertical="top" wrapText="1" readingOrder="1"/>
    </xf>
    <xf numFmtId="4" fontId="10" fillId="7" borderId="3" xfId="2" applyNumberFormat="1" applyFont="1" applyFill="1" applyBorder="1" applyAlignment="1">
      <alignment horizontal="center" vertical="top" wrapText="1" readingOrder="1"/>
    </xf>
    <xf numFmtId="4" fontId="10" fillId="7" borderId="4" xfId="2" applyNumberFormat="1" applyFont="1" applyFill="1" applyBorder="1" applyAlignment="1">
      <alignment horizontal="center" vertical="top" wrapText="1" readingOrder="1"/>
    </xf>
    <xf numFmtId="164" fontId="10" fillId="7" borderId="5" xfId="3" applyFont="1" applyFill="1" applyBorder="1" applyAlignment="1">
      <alignment vertical="top" wrapText="1" readingOrder="1"/>
    </xf>
    <xf numFmtId="10" fontId="8" fillId="7" borderId="5" xfId="4" applyNumberFormat="1" applyFont="1" applyFill="1" applyBorder="1" applyAlignment="1">
      <alignment horizontal="center" vertical="center" wrapText="1"/>
    </xf>
    <xf numFmtId="164" fontId="4" fillId="0" borderId="0" xfId="3" applyFont="1" applyFill="1" applyBorder="1"/>
    <xf numFmtId="164" fontId="4" fillId="0" borderId="0" xfId="2" applyNumberFormat="1" applyFont="1"/>
    <xf numFmtId="4" fontId="4" fillId="0" borderId="0" xfId="2" applyNumberFormat="1" applyFont="1"/>
    <xf numFmtId="9" fontId="4" fillId="0" borderId="0" xfId="2" applyNumberFormat="1" applyFont="1"/>
    <xf numFmtId="164" fontId="11" fillId="0" borderId="0" xfId="5" applyFont="1" applyFill="1" applyBorder="1" applyAlignment="1">
      <alignment horizontal="right" vertical="center" wrapText="1" readingOrder="1"/>
    </xf>
    <xf numFmtId="43" fontId="4" fillId="0" borderId="0" xfId="2" applyNumberFormat="1" applyFont="1"/>
  </cellXfs>
  <cellStyles count="6">
    <cellStyle name="Millares" xfId="1" builtinId="3"/>
    <cellStyle name="Millares 2" xfId="5" xr:uid="{9FD74750-B315-4A56-AC5D-F4B012C8E315}"/>
    <cellStyle name="Millares 4 7 2 7 5 2 2 2" xfId="3" xr:uid="{C68ABE0F-4571-41E7-BB61-F3B3FB079E7E}"/>
    <cellStyle name="Normal" xfId="0" builtinId="0"/>
    <cellStyle name="Normal 2 4" xfId="2" xr:uid="{70B8CDEC-387B-4776-B1FF-DB3D8E880C84}"/>
    <cellStyle name="Porcentaje 2" xfId="4" xr:uid="{779F1525-1BE6-49CA-8B2A-41AD9D0A92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proteccion-my.sharepoint.com/personal/vanessa_pinzon_unp_gov_co/Documents/VANESSA%20ANDREA%20PINZON%20AREDONDO/REPORTES/2025/AGREGADA/DICIEMBRE/E.P.%20AGREGADA%20A%2031%20DE%20DICIEMBRE%20DE%202025-22%20de%20enero%20de%202026.xlsx" TargetMode="External"/><Relationship Id="rId1" Type="http://schemas.openxmlformats.org/officeDocument/2006/relationships/externalLinkPath" Target="/personal/vanessa_pinzon_unp_gov_co/Documents/VANESSA%20ANDREA%20PINZON%20AREDONDO/REPORTES/2025/AGREGADA/DICIEMBRE/E.P.%20AGREGADA%20A%2031%20DE%20DICIEMBRE%20DE%202025-22%20de%20enero%20de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ante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_EPG034_EjecucionPresupuesta"/>
      <sheetName val="EJECUCION A 31 DICIEMBRE 2025"/>
    </sheetNames>
    <sheetDataSet>
      <sheetData sheetId="0">
        <row r="5">
          <cell r="T5">
            <v>88675016361</v>
          </cell>
          <cell r="V5">
            <v>88675016361</v>
          </cell>
          <cell r="W5">
            <v>0</v>
          </cell>
          <cell r="X5">
            <v>86155035625.990005</v>
          </cell>
          <cell r="Y5">
            <v>86100745818.990005</v>
          </cell>
          <cell r="AA5">
            <v>86054368038.990005</v>
          </cell>
        </row>
        <row r="6">
          <cell r="T6">
            <v>37672118739</v>
          </cell>
          <cell r="V6">
            <v>37660083681.699997</v>
          </cell>
          <cell r="W6">
            <v>12035057.300000001</v>
          </cell>
          <cell r="X6">
            <v>37592655952</v>
          </cell>
          <cell r="Y6">
            <v>36475462057</v>
          </cell>
          <cell r="AA6">
            <v>36461549267</v>
          </cell>
        </row>
        <row r="7">
          <cell r="T7">
            <v>8603764900</v>
          </cell>
          <cell r="V7">
            <v>8603764899</v>
          </cell>
          <cell r="W7">
            <v>1</v>
          </cell>
          <cell r="X7">
            <v>8043806155</v>
          </cell>
          <cell r="Y7">
            <v>7980031535</v>
          </cell>
          <cell r="AA7">
            <v>7944678031</v>
          </cell>
        </row>
        <row r="8">
          <cell r="T8">
            <v>60479370</v>
          </cell>
          <cell r="V8">
            <v>60479370</v>
          </cell>
          <cell r="W8">
            <v>0</v>
          </cell>
          <cell r="X8">
            <v>4330374</v>
          </cell>
          <cell r="Y8">
            <v>4330374</v>
          </cell>
          <cell r="AA8">
            <v>4330374</v>
          </cell>
        </row>
        <row r="9">
          <cell r="T9">
            <v>21260917</v>
          </cell>
          <cell r="V9">
            <v>21260917</v>
          </cell>
          <cell r="W9">
            <v>0</v>
          </cell>
          <cell r="X9">
            <v>1353660</v>
          </cell>
          <cell r="Y9">
            <v>1353660</v>
          </cell>
          <cell r="AA9">
            <v>1353660</v>
          </cell>
        </row>
        <row r="10">
          <cell r="T10">
            <v>3626306</v>
          </cell>
          <cell r="V10">
            <v>3626306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</row>
        <row r="11">
          <cell r="T11">
            <v>2679544910202</v>
          </cell>
          <cell r="V11">
            <v>2673313320858.5098</v>
          </cell>
          <cell r="W11">
            <v>6231589343.4899998</v>
          </cell>
          <cell r="X11">
            <v>2659752866777.5098</v>
          </cell>
          <cell r="Y11">
            <v>2295205425907.02</v>
          </cell>
          <cell r="AA11">
            <v>2294978200854.02</v>
          </cell>
        </row>
        <row r="12">
          <cell r="T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A12">
            <v>0</v>
          </cell>
        </row>
        <row r="13">
          <cell r="T13">
            <v>377300000</v>
          </cell>
          <cell r="V13">
            <v>377300000</v>
          </cell>
          <cell r="W13">
            <v>0</v>
          </cell>
          <cell r="X13">
            <v>105630494</v>
          </cell>
          <cell r="Y13">
            <v>105630494</v>
          </cell>
          <cell r="AA13">
            <v>105630494</v>
          </cell>
        </row>
        <row r="14">
          <cell r="T14">
            <v>49109694650</v>
          </cell>
          <cell r="V14">
            <v>35736785388</v>
          </cell>
          <cell r="W14">
            <v>13372909262</v>
          </cell>
          <cell r="X14">
            <v>35131041678</v>
          </cell>
          <cell r="Y14">
            <v>11934097914.799999</v>
          </cell>
          <cell r="AA14">
            <v>11934097914.799999</v>
          </cell>
        </row>
        <row r="15">
          <cell r="T15">
            <v>13754100000</v>
          </cell>
          <cell r="V15">
            <v>13754100000</v>
          </cell>
          <cell r="W15">
            <v>0</v>
          </cell>
          <cell r="X15">
            <v>13754099950.629999</v>
          </cell>
          <cell r="Y15">
            <v>13754099950.629999</v>
          </cell>
          <cell r="AA15">
            <v>13754099950.629999</v>
          </cell>
        </row>
        <row r="16">
          <cell r="T16">
            <v>34697357065</v>
          </cell>
          <cell r="V16">
            <v>32484493015</v>
          </cell>
          <cell r="W16">
            <v>2212864050</v>
          </cell>
          <cell r="X16">
            <v>32211160965</v>
          </cell>
          <cell r="Y16">
            <v>32185160965</v>
          </cell>
          <cell r="AA16">
            <v>32185160965</v>
          </cell>
        </row>
        <row r="17">
          <cell r="T17">
            <v>217966224135</v>
          </cell>
          <cell r="V17">
            <v>207994588926.75</v>
          </cell>
          <cell r="W17">
            <v>9971635208.25</v>
          </cell>
          <cell r="X17">
            <v>206789107057.47</v>
          </cell>
          <cell r="Y17">
            <v>161132354309.20999</v>
          </cell>
          <cell r="AA17">
            <v>160827734076.20999</v>
          </cell>
        </row>
        <row r="18">
          <cell r="T18">
            <v>2660000000</v>
          </cell>
          <cell r="V18">
            <v>2660000000</v>
          </cell>
          <cell r="W18">
            <v>0</v>
          </cell>
          <cell r="X18">
            <v>2571736985</v>
          </cell>
          <cell r="Y18">
            <v>2081721985</v>
          </cell>
          <cell r="AA18">
            <v>2081721985</v>
          </cell>
        </row>
        <row r="19">
          <cell r="T19">
            <v>47000000</v>
          </cell>
          <cell r="V19">
            <v>42400000</v>
          </cell>
          <cell r="W19">
            <v>4600000</v>
          </cell>
          <cell r="X19">
            <v>1170650</v>
          </cell>
          <cell r="Y19">
            <v>1170650</v>
          </cell>
          <cell r="AA19">
            <v>1170650</v>
          </cell>
        </row>
        <row r="20">
          <cell r="T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AA20">
            <v>0</v>
          </cell>
        </row>
        <row r="21">
          <cell r="T21">
            <v>1572915877</v>
          </cell>
          <cell r="V21">
            <v>1572915877</v>
          </cell>
          <cell r="W21">
            <v>0</v>
          </cell>
          <cell r="X21">
            <v>1572915877</v>
          </cell>
          <cell r="Y21">
            <v>1572915877</v>
          </cell>
          <cell r="AA21">
            <v>1572915877</v>
          </cell>
        </row>
        <row r="22">
          <cell r="T22">
            <v>3524300000</v>
          </cell>
          <cell r="V22">
            <v>3524300000</v>
          </cell>
          <cell r="W22">
            <v>0</v>
          </cell>
          <cell r="X22">
            <v>3524300000</v>
          </cell>
          <cell r="Y22">
            <v>3524300000</v>
          </cell>
          <cell r="AA22">
            <v>3524300000</v>
          </cell>
        </row>
        <row r="23">
          <cell r="T23">
            <v>166811598</v>
          </cell>
          <cell r="V23">
            <v>118015000</v>
          </cell>
          <cell r="W23">
            <v>48796598</v>
          </cell>
          <cell r="X23">
            <v>48475468</v>
          </cell>
          <cell r="Y23">
            <v>48475468</v>
          </cell>
          <cell r="AA23">
            <v>48475468</v>
          </cell>
        </row>
        <row r="24">
          <cell r="T24">
            <v>7809482693</v>
          </cell>
          <cell r="V24">
            <v>3610711702</v>
          </cell>
          <cell r="W24">
            <v>4198770991</v>
          </cell>
          <cell r="X24">
            <v>3610711702</v>
          </cell>
          <cell r="Y24">
            <v>3610711702</v>
          </cell>
          <cell r="AA24">
            <v>3610711702</v>
          </cell>
        </row>
        <row r="25">
          <cell r="T25">
            <v>2219781720</v>
          </cell>
          <cell r="V25">
            <v>2219781720</v>
          </cell>
          <cell r="W25">
            <v>0</v>
          </cell>
          <cell r="X25">
            <v>2219781720</v>
          </cell>
          <cell r="Y25">
            <v>0</v>
          </cell>
          <cell r="AA25">
            <v>0</v>
          </cell>
        </row>
        <row r="26">
          <cell r="T26">
            <v>128094175</v>
          </cell>
          <cell r="V26">
            <v>128050000</v>
          </cell>
          <cell r="W26">
            <v>44175</v>
          </cell>
          <cell r="X26">
            <v>128050000</v>
          </cell>
          <cell r="Y26">
            <v>0</v>
          </cell>
          <cell r="AA26">
            <v>0</v>
          </cell>
        </row>
        <row r="27">
          <cell r="T27">
            <v>652124105</v>
          </cell>
          <cell r="V27">
            <v>609156659</v>
          </cell>
          <cell r="W27">
            <v>42967446</v>
          </cell>
          <cell r="X27">
            <v>595085192</v>
          </cell>
          <cell r="Y27">
            <v>575598525</v>
          </cell>
          <cell r="AA27">
            <v>575598525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nte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1A532-45E2-4269-8A21-BB0A17378075}">
  <sheetPr>
    <pageSetUpPr fitToPage="1"/>
  </sheetPr>
  <dimension ref="A1:N33"/>
  <sheetViews>
    <sheetView tabSelected="1" zoomScaleNormal="100" workbookViewId="0">
      <selection activeCell="I7" sqref="I7"/>
    </sheetView>
  </sheetViews>
  <sheetFormatPr baseColWidth="10" defaultColWidth="11.453125" defaultRowHeight="14.5" x14ac:dyDescent="0.35"/>
  <cols>
    <col min="1" max="1" width="37.26953125" style="2" customWidth="1"/>
    <col min="2" max="2" width="6.1796875" style="2" bestFit="1" customWidth="1"/>
    <col min="3" max="3" width="5.54296875" style="2" customWidth="1"/>
    <col min="4" max="4" width="4.81640625" style="2" bestFit="1" customWidth="1"/>
    <col min="5" max="5" width="20.54296875" style="2" bestFit="1" customWidth="1"/>
    <col min="6" max="6" width="17.26953125" style="2" bestFit="1" customWidth="1"/>
    <col min="7" max="7" width="19.81640625" style="2" hidden="1" customWidth="1"/>
    <col min="8" max="8" width="17.54296875" style="2" hidden="1" customWidth="1"/>
    <col min="9" max="9" width="18.81640625" style="2" bestFit="1" customWidth="1"/>
    <col min="10" max="10" width="17.81640625" style="2" bestFit="1" customWidth="1"/>
    <col min="11" max="11" width="16.7265625" style="2" bestFit="1" customWidth="1"/>
    <col min="12" max="13" width="10.54296875" style="2" bestFit="1" customWidth="1"/>
    <col min="14" max="14" width="10.453125" style="2" bestFit="1" customWidth="1"/>
    <col min="15" max="15" width="13.1796875" style="2" bestFit="1" customWidth="1"/>
    <col min="16" max="16384" width="11.453125" style="2"/>
  </cols>
  <sheetData>
    <row r="1" spans="1:14" ht="33.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6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35">
      <c r="A3" s="4" t="s">
        <v>2</v>
      </c>
      <c r="B3" s="5"/>
      <c r="C3" s="5"/>
      <c r="D3" s="5"/>
      <c r="E3" s="6"/>
      <c r="F3" s="7" t="s">
        <v>3</v>
      </c>
      <c r="G3" s="8"/>
      <c r="H3" s="8"/>
      <c r="I3" s="8"/>
      <c r="J3" s="8"/>
      <c r="K3" s="9"/>
      <c r="L3" s="10" t="s">
        <v>4</v>
      </c>
      <c r="M3" s="11"/>
      <c r="N3" s="12"/>
    </row>
    <row r="4" spans="1:14" ht="42" x14ac:dyDescent="0.35">
      <c r="A4" s="13" t="s">
        <v>5</v>
      </c>
      <c r="B4" s="13" t="s">
        <v>6</v>
      </c>
      <c r="C4" s="13" t="s">
        <v>7</v>
      </c>
      <c r="D4" s="14" t="s">
        <v>8</v>
      </c>
      <c r="E4" s="13" t="s">
        <v>9</v>
      </c>
      <c r="F4" s="14" t="s">
        <v>10</v>
      </c>
      <c r="G4" s="14" t="s">
        <v>11</v>
      </c>
      <c r="H4" s="14" t="s">
        <v>12</v>
      </c>
      <c r="I4" s="13" t="s">
        <v>13</v>
      </c>
      <c r="J4" s="13" t="s">
        <v>14</v>
      </c>
      <c r="K4" s="14" t="s">
        <v>15</v>
      </c>
      <c r="L4" s="15" t="s">
        <v>16</v>
      </c>
      <c r="M4" s="15" t="s">
        <v>17</v>
      </c>
      <c r="N4" s="15" t="s">
        <v>18</v>
      </c>
    </row>
    <row r="5" spans="1:14" x14ac:dyDescent="0.35">
      <c r="A5" s="16" t="s">
        <v>19</v>
      </c>
      <c r="B5" s="17" t="s">
        <v>20</v>
      </c>
      <c r="C5" s="17" t="s">
        <v>21</v>
      </c>
      <c r="D5" s="17" t="s">
        <v>22</v>
      </c>
      <c r="E5" s="16" t="s">
        <v>23</v>
      </c>
      <c r="F5" s="18">
        <f t="shared" ref="F5:K5" si="0">F9+F11+F13+F14+F18+F20+F21</f>
        <v>2915393440108</v>
      </c>
      <c r="G5" s="18">
        <f t="shared" si="0"/>
        <v>2893510645796.21</v>
      </c>
      <c r="H5" s="18">
        <f t="shared" si="0"/>
        <v>21882794311.790001</v>
      </c>
      <c r="I5" s="18">
        <f t="shared" si="0"/>
        <v>2875373364735.1299</v>
      </c>
      <c r="J5" s="18">
        <f t="shared" si="0"/>
        <v>2485877706779.4399</v>
      </c>
      <c r="K5" s="18">
        <f t="shared" si="0"/>
        <v>2485554837652.4399</v>
      </c>
      <c r="L5" s="19">
        <f t="shared" ref="L5:L20" si="1">+I5/F5</f>
        <v>0.98627283891693618</v>
      </c>
      <c r="M5" s="19">
        <f t="shared" ref="M5:M20" si="2">+J5/F5</f>
        <v>0.85267314955862394</v>
      </c>
      <c r="N5" s="19">
        <f t="shared" ref="N5:N20" si="3">+K5/F5</f>
        <v>0.85256240322759425</v>
      </c>
    </row>
    <row r="6" spans="1:14" x14ac:dyDescent="0.35">
      <c r="A6" s="16" t="s">
        <v>19</v>
      </c>
      <c r="B6" s="17" t="s">
        <v>20</v>
      </c>
      <c r="C6" s="20" t="s">
        <v>24</v>
      </c>
      <c r="D6" s="17" t="s">
        <v>25</v>
      </c>
      <c r="E6" s="16" t="s">
        <v>26</v>
      </c>
      <c r="F6" s="18">
        <f t="shared" ref="F6:K6" si="4">F19</f>
        <v>5097215877</v>
      </c>
      <c r="G6" s="18">
        <f t="shared" si="4"/>
        <v>5097215877</v>
      </c>
      <c r="H6" s="18">
        <f t="shared" si="4"/>
        <v>0</v>
      </c>
      <c r="I6" s="18">
        <f t="shared" si="4"/>
        <v>5097215877</v>
      </c>
      <c r="J6" s="18">
        <f t="shared" si="4"/>
        <v>5097215877</v>
      </c>
      <c r="K6" s="18">
        <f t="shared" si="4"/>
        <v>5097215877</v>
      </c>
      <c r="L6" s="19">
        <f t="shared" si="1"/>
        <v>1</v>
      </c>
      <c r="M6" s="19">
        <f t="shared" si="2"/>
        <v>1</v>
      </c>
      <c r="N6" s="19">
        <f t="shared" si="3"/>
        <v>1</v>
      </c>
    </row>
    <row r="7" spans="1:14" x14ac:dyDescent="0.35">
      <c r="A7" s="16" t="s">
        <v>19</v>
      </c>
      <c r="B7" s="17" t="s">
        <v>27</v>
      </c>
      <c r="C7" s="17" t="s">
        <v>21</v>
      </c>
      <c r="D7" s="17" t="s">
        <v>28</v>
      </c>
      <c r="E7" s="16" t="s">
        <v>29</v>
      </c>
      <c r="F7" s="18">
        <f t="shared" ref="F7:K7" si="5">+F16</f>
        <v>217966224135</v>
      </c>
      <c r="G7" s="18">
        <f t="shared" si="5"/>
        <v>207994588926.75</v>
      </c>
      <c r="H7" s="18">
        <f t="shared" si="5"/>
        <v>9971635208.25</v>
      </c>
      <c r="I7" s="18">
        <f t="shared" si="5"/>
        <v>206789107057.47</v>
      </c>
      <c r="J7" s="18">
        <f t="shared" si="5"/>
        <v>161132354309.20999</v>
      </c>
      <c r="K7" s="18">
        <f t="shared" si="5"/>
        <v>160827734076.20999</v>
      </c>
      <c r="L7" s="19">
        <f t="shared" si="1"/>
        <v>0.94872087580593534</v>
      </c>
      <c r="M7" s="19">
        <f t="shared" si="2"/>
        <v>0.73925377635303136</v>
      </c>
      <c r="N7" s="19">
        <f t="shared" si="3"/>
        <v>0.73785621930395695</v>
      </c>
    </row>
    <row r="8" spans="1:14" x14ac:dyDescent="0.35">
      <c r="A8" s="21" t="s">
        <v>30</v>
      </c>
      <c r="B8" s="22"/>
      <c r="C8" s="22"/>
      <c r="D8" s="22"/>
      <c r="E8" s="21"/>
      <c r="F8" s="21">
        <f t="shared" ref="F8:K8" si="6">SUM(F5:F7)</f>
        <v>3138456880120</v>
      </c>
      <c r="G8" s="21">
        <f t="shared" si="6"/>
        <v>3106602450599.96</v>
      </c>
      <c r="H8" s="21">
        <f t="shared" si="6"/>
        <v>31854429520.040001</v>
      </c>
      <c r="I8" s="21">
        <f t="shared" si="6"/>
        <v>3087259687669.6001</v>
      </c>
      <c r="J8" s="21">
        <f t="shared" si="6"/>
        <v>2652107276965.6499</v>
      </c>
      <c r="K8" s="21">
        <f t="shared" si="6"/>
        <v>2651479787605.6499</v>
      </c>
      <c r="L8" s="23">
        <f t="shared" si="1"/>
        <v>0.98368714485940545</v>
      </c>
      <c r="M8" s="23">
        <f t="shared" si="2"/>
        <v>0.84503543565149941</v>
      </c>
      <c r="N8" s="23">
        <f t="shared" si="3"/>
        <v>0.84483550001944574</v>
      </c>
    </row>
    <row r="9" spans="1:14" x14ac:dyDescent="0.35">
      <c r="A9" s="16" t="s">
        <v>31</v>
      </c>
      <c r="B9" s="17" t="s">
        <v>20</v>
      </c>
      <c r="C9" s="17" t="s">
        <v>21</v>
      </c>
      <c r="D9" s="17" t="s">
        <v>22</v>
      </c>
      <c r="E9" s="16" t="s">
        <v>23</v>
      </c>
      <c r="F9" s="24">
        <f>SUM([1]REP_EPG034_EjecucionPresupuesta!T5:T10)</f>
        <v>135036266593</v>
      </c>
      <c r="G9" s="24">
        <f>SUM([1]REP_EPG034_EjecucionPresupuesta!V5:V10)</f>
        <v>135024231534.7</v>
      </c>
      <c r="H9" s="24">
        <f>SUM([1]REP_EPG034_EjecucionPresupuesta!W5:W10)</f>
        <v>12035058.300000001</v>
      </c>
      <c r="I9" s="24">
        <f>SUM([1]REP_EPG034_EjecucionPresupuesta!X5:X10)</f>
        <v>131797181766.99001</v>
      </c>
      <c r="J9" s="24">
        <f>SUM([1]REP_EPG034_EjecucionPresupuesta!Y5:Y10)</f>
        <v>130561923444.99001</v>
      </c>
      <c r="K9" s="24">
        <f>SUM([1]REP_EPG034_EjecucionPresupuesta!AA5:AA10)</f>
        <v>130466279370.99001</v>
      </c>
      <c r="L9" s="19">
        <f t="shared" si="1"/>
        <v>0.97601322290868264</v>
      </c>
      <c r="M9" s="19">
        <f t="shared" si="2"/>
        <v>0.96686561868971332</v>
      </c>
      <c r="N9" s="19">
        <f t="shared" si="3"/>
        <v>0.96615733434201079</v>
      </c>
    </row>
    <row r="10" spans="1:14" x14ac:dyDescent="0.35">
      <c r="A10" s="25" t="s">
        <v>32</v>
      </c>
      <c r="B10" s="26"/>
      <c r="C10" s="26"/>
      <c r="D10" s="26"/>
      <c r="E10" s="25"/>
      <c r="F10" s="25">
        <f t="shared" ref="F10:K10" si="7">SUM(F9)</f>
        <v>135036266593</v>
      </c>
      <c r="G10" s="25">
        <f t="shared" si="7"/>
        <v>135024231534.7</v>
      </c>
      <c r="H10" s="25">
        <f t="shared" si="7"/>
        <v>12035058.300000001</v>
      </c>
      <c r="I10" s="25">
        <f t="shared" si="7"/>
        <v>131797181766.99001</v>
      </c>
      <c r="J10" s="25">
        <f t="shared" si="7"/>
        <v>130561923444.99001</v>
      </c>
      <c r="K10" s="27">
        <f t="shared" si="7"/>
        <v>130466279370.99001</v>
      </c>
      <c r="L10" s="23">
        <f t="shared" si="1"/>
        <v>0.97601322290868264</v>
      </c>
      <c r="M10" s="23">
        <f t="shared" si="2"/>
        <v>0.96686561868971332</v>
      </c>
      <c r="N10" s="23">
        <f t="shared" si="3"/>
        <v>0.96615733434201079</v>
      </c>
    </row>
    <row r="11" spans="1:14" x14ac:dyDescent="0.35">
      <c r="A11" s="16" t="s">
        <v>33</v>
      </c>
      <c r="B11" s="17" t="s">
        <v>20</v>
      </c>
      <c r="C11" s="17" t="s">
        <v>21</v>
      </c>
      <c r="D11" s="17" t="s">
        <v>22</v>
      </c>
      <c r="E11" s="16" t="s">
        <v>23</v>
      </c>
      <c r="F11" s="24">
        <f>SUM([1]REP_EPG034_EjecucionPresupuesta!T11)</f>
        <v>2679544910202</v>
      </c>
      <c r="G11" s="24">
        <f>SUM([1]REP_EPG034_EjecucionPresupuesta!V11)</f>
        <v>2673313320858.5098</v>
      </c>
      <c r="H11" s="24">
        <f>SUM([1]REP_EPG034_EjecucionPresupuesta!W11)</f>
        <v>6231589343.4899998</v>
      </c>
      <c r="I11" s="24">
        <f>SUM([1]REP_EPG034_EjecucionPresupuesta!X11)</f>
        <v>2659752866777.5098</v>
      </c>
      <c r="J11" s="24">
        <f>SUM([1]REP_EPG034_EjecucionPresupuesta!Y11)</f>
        <v>2295205425907.02</v>
      </c>
      <c r="K11" s="24">
        <f>SUM([1]REP_EPG034_EjecucionPresupuesta!AA11)</f>
        <v>2294978200854.02</v>
      </c>
      <c r="L11" s="19">
        <f t="shared" si="1"/>
        <v>0.99261365489746611</v>
      </c>
      <c r="M11" s="19">
        <f t="shared" si="2"/>
        <v>0.85656538808823091</v>
      </c>
      <c r="N11" s="19">
        <f t="shared" si="3"/>
        <v>0.85648058822085982</v>
      </c>
    </row>
    <row r="12" spans="1:14" x14ac:dyDescent="0.35">
      <c r="A12" s="25" t="s">
        <v>34</v>
      </c>
      <c r="B12" s="26"/>
      <c r="C12" s="26"/>
      <c r="D12" s="26"/>
      <c r="E12" s="25"/>
      <c r="F12" s="25">
        <f t="shared" ref="F12:K12" si="8">SUM(F11:F11)</f>
        <v>2679544910202</v>
      </c>
      <c r="G12" s="25">
        <f t="shared" si="8"/>
        <v>2673313320858.5098</v>
      </c>
      <c r="H12" s="25">
        <f t="shared" si="8"/>
        <v>6231589343.4899998</v>
      </c>
      <c r="I12" s="25">
        <f t="shared" si="8"/>
        <v>2659752866777.5098</v>
      </c>
      <c r="J12" s="25">
        <f t="shared" si="8"/>
        <v>2295205425907.02</v>
      </c>
      <c r="K12" s="27">
        <f t="shared" si="8"/>
        <v>2294978200854.02</v>
      </c>
      <c r="L12" s="23">
        <f t="shared" si="1"/>
        <v>0.99261365489746611</v>
      </c>
      <c r="M12" s="23">
        <f t="shared" si="2"/>
        <v>0.85656538808823091</v>
      </c>
      <c r="N12" s="23">
        <f t="shared" si="3"/>
        <v>0.85648058822085982</v>
      </c>
    </row>
    <row r="13" spans="1:14" x14ac:dyDescent="0.35">
      <c r="A13" s="16" t="s">
        <v>35</v>
      </c>
      <c r="B13" s="17" t="s">
        <v>20</v>
      </c>
      <c r="C13" s="17" t="s">
        <v>21</v>
      </c>
      <c r="D13" s="17" t="s">
        <v>22</v>
      </c>
      <c r="E13" s="16" t="s">
        <v>23</v>
      </c>
      <c r="F13" s="24">
        <f>SUM([1]REP_EPG034_EjecucionPresupuesta!T15)</f>
        <v>13754100000</v>
      </c>
      <c r="G13" s="24">
        <f>SUM([1]REP_EPG034_EjecucionPresupuesta!V15)</f>
        <v>13754100000</v>
      </c>
      <c r="H13" s="24">
        <f>SUM([1]REP_EPG034_EjecucionPresupuesta!W15)</f>
        <v>0</v>
      </c>
      <c r="I13" s="24">
        <f>SUM([1]REP_EPG034_EjecucionPresupuesta!X15)</f>
        <v>13754099950.629999</v>
      </c>
      <c r="J13" s="24">
        <f>SUM([1]REP_EPG034_EjecucionPresupuesta!Y15)</f>
        <v>13754099950.629999</v>
      </c>
      <c r="K13" s="24">
        <f>SUM([1]REP_EPG034_EjecucionPresupuesta!AA15)</f>
        <v>13754099950.629999</v>
      </c>
      <c r="L13" s="19">
        <f t="shared" si="1"/>
        <v>0.99999999641052484</v>
      </c>
      <c r="M13" s="19">
        <f t="shared" si="2"/>
        <v>0.99999999641052484</v>
      </c>
      <c r="N13" s="19">
        <f t="shared" si="3"/>
        <v>0.99999999641052484</v>
      </c>
    </row>
    <row r="14" spans="1:14" x14ac:dyDescent="0.35">
      <c r="A14" s="16" t="s">
        <v>35</v>
      </c>
      <c r="B14" s="17" t="s">
        <v>20</v>
      </c>
      <c r="C14" s="17" t="s">
        <v>21</v>
      </c>
      <c r="D14" s="17" t="s">
        <v>22</v>
      </c>
      <c r="E14" s="16" t="s">
        <v>23</v>
      </c>
      <c r="F14" s="24">
        <f>[1]REP_EPG034_EjecucionPresupuesta!T12+[1]REP_EPG034_EjecucionPresupuesta!T13+[1]REP_EPG034_EjecucionPresupuesta!T14+[1]REP_EPG034_EjecucionPresupuesta!T16</f>
        <v>84184351715</v>
      </c>
      <c r="G14" s="24">
        <f>[1]REP_EPG034_EjecucionPresupuesta!V12+[1]REP_EPG034_EjecucionPresupuesta!V13+[1]REP_EPG034_EjecucionPresupuesta!V14+[1]REP_EPG034_EjecucionPresupuesta!V16</f>
        <v>68598578403</v>
      </c>
      <c r="H14" s="24">
        <f>[1]REP_EPG034_EjecucionPresupuesta!W12+[1]REP_EPG034_EjecucionPresupuesta!W13+[1]REP_EPG034_EjecucionPresupuesta!W14+[1]REP_EPG034_EjecucionPresupuesta!W16</f>
        <v>15585773312</v>
      </c>
      <c r="I14" s="24">
        <f>[1]REP_EPG034_EjecucionPresupuesta!X12+[1]REP_EPG034_EjecucionPresupuesta!X13+[1]REP_EPG034_EjecucionPresupuesta!X14+[1]REP_EPG034_EjecucionPresupuesta!X16</f>
        <v>67447833137</v>
      </c>
      <c r="J14" s="24">
        <f>[1]REP_EPG034_EjecucionPresupuesta!Y12+[1]REP_EPG034_EjecucionPresupuesta!Y13+[1]REP_EPG034_EjecucionPresupuesta!Y14+[1]REP_EPG034_EjecucionPresupuesta!Y16</f>
        <v>44224889373.800003</v>
      </c>
      <c r="K14" s="24">
        <f>[1]REP_EPG034_EjecucionPresupuesta!AA12+[1]REP_EPG034_EjecucionPresupuesta!AA13+[1]REP_EPG034_EjecucionPresupuesta!AA14+[1]REP_EPG034_EjecucionPresupuesta!AA16</f>
        <v>44224889373.800003</v>
      </c>
      <c r="L14" s="19">
        <f t="shared" si="1"/>
        <v>0.80119204772568342</v>
      </c>
      <c r="M14" s="19">
        <f t="shared" si="2"/>
        <v>0.52533384735823763</v>
      </c>
      <c r="N14" s="19">
        <f t="shared" si="3"/>
        <v>0.52533384735823763</v>
      </c>
    </row>
    <row r="15" spans="1:14" x14ac:dyDescent="0.35">
      <c r="A15" s="25" t="s">
        <v>36</v>
      </c>
      <c r="B15" s="26"/>
      <c r="C15" s="26"/>
      <c r="D15" s="26"/>
      <c r="E15" s="25"/>
      <c r="F15" s="28">
        <f t="shared" ref="F15:K15" si="9">SUM(F13:F14)</f>
        <v>97938451715</v>
      </c>
      <c r="G15" s="28">
        <f t="shared" si="9"/>
        <v>82352678403</v>
      </c>
      <c r="H15" s="28">
        <f t="shared" si="9"/>
        <v>15585773312</v>
      </c>
      <c r="I15" s="28">
        <f t="shared" si="9"/>
        <v>81201933087.630005</v>
      </c>
      <c r="J15" s="28">
        <f t="shared" si="9"/>
        <v>57978989324.43</v>
      </c>
      <c r="K15" s="27">
        <f t="shared" si="9"/>
        <v>57978989324.43</v>
      </c>
      <c r="L15" s="23">
        <f t="shared" si="1"/>
        <v>0.82911187246380913</v>
      </c>
      <c r="M15" s="23">
        <f t="shared" si="2"/>
        <v>0.59199413824866587</v>
      </c>
      <c r="N15" s="23">
        <f t="shared" si="3"/>
        <v>0.59199413824866587</v>
      </c>
    </row>
    <row r="16" spans="1:14" x14ac:dyDescent="0.35">
      <c r="A16" s="16" t="s">
        <v>37</v>
      </c>
      <c r="B16" s="17" t="s">
        <v>27</v>
      </c>
      <c r="C16" s="17" t="s">
        <v>21</v>
      </c>
      <c r="D16" s="17" t="s">
        <v>28</v>
      </c>
      <c r="E16" s="16" t="s">
        <v>29</v>
      </c>
      <c r="F16" s="29">
        <f>SUM([1]REP_EPG034_EjecucionPresupuesta!T17)</f>
        <v>217966224135</v>
      </c>
      <c r="G16" s="29">
        <f>SUM([1]REP_EPG034_EjecucionPresupuesta!V17)</f>
        <v>207994588926.75</v>
      </c>
      <c r="H16" s="29">
        <f>SUM([1]REP_EPG034_EjecucionPresupuesta!W17)</f>
        <v>9971635208.25</v>
      </c>
      <c r="I16" s="29">
        <f>SUM([1]REP_EPG034_EjecucionPresupuesta!X17)</f>
        <v>206789107057.47</v>
      </c>
      <c r="J16" s="29">
        <f>SUM([1]REP_EPG034_EjecucionPresupuesta!Y17)</f>
        <v>161132354309.20999</v>
      </c>
      <c r="K16" s="29">
        <f>SUM([1]REP_EPG034_EjecucionPresupuesta!AA17)</f>
        <v>160827734076.20999</v>
      </c>
      <c r="L16" s="19">
        <f t="shared" si="1"/>
        <v>0.94872087580593534</v>
      </c>
      <c r="M16" s="19">
        <f t="shared" si="2"/>
        <v>0.73925377635303136</v>
      </c>
      <c r="N16" s="19">
        <f t="shared" si="3"/>
        <v>0.73785621930395695</v>
      </c>
    </row>
    <row r="17" spans="1:14" x14ac:dyDescent="0.35">
      <c r="A17" s="25" t="s">
        <v>38</v>
      </c>
      <c r="B17" s="26"/>
      <c r="C17" s="26"/>
      <c r="D17" s="26"/>
      <c r="E17" s="25"/>
      <c r="F17" s="28">
        <f t="shared" ref="F17:K17" si="10">SUM(F16)</f>
        <v>217966224135</v>
      </c>
      <c r="G17" s="28">
        <f t="shared" si="10"/>
        <v>207994588926.75</v>
      </c>
      <c r="H17" s="28">
        <f t="shared" si="10"/>
        <v>9971635208.25</v>
      </c>
      <c r="I17" s="28">
        <f t="shared" si="10"/>
        <v>206789107057.47</v>
      </c>
      <c r="J17" s="28">
        <f t="shared" si="10"/>
        <v>161132354309.20999</v>
      </c>
      <c r="K17" s="27">
        <f t="shared" si="10"/>
        <v>160827734076.20999</v>
      </c>
      <c r="L17" s="23">
        <f t="shared" si="1"/>
        <v>0.94872087580593534</v>
      </c>
      <c r="M17" s="23">
        <f t="shared" si="2"/>
        <v>0.73925377635303136</v>
      </c>
      <c r="N17" s="23">
        <f t="shared" si="3"/>
        <v>0.73785621930395695</v>
      </c>
    </row>
    <row r="18" spans="1:14" x14ac:dyDescent="0.35">
      <c r="A18" s="16" t="s">
        <v>39</v>
      </c>
      <c r="B18" s="17" t="s">
        <v>20</v>
      </c>
      <c r="C18" s="17" t="s">
        <v>21</v>
      </c>
      <c r="D18" s="30">
        <v>10</v>
      </c>
      <c r="E18" s="16" t="s">
        <v>23</v>
      </c>
      <c r="F18" s="29">
        <f>SUM([1]REP_EPG034_EjecucionPresupuesta!T18)</f>
        <v>2660000000</v>
      </c>
      <c r="G18" s="29">
        <f>SUM([1]REP_EPG034_EjecucionPresupuesta!V18)</f>
        <v>2660000000</v>
      </c>
      <c r="H18" s="29">
        <f>SUM([1]REP_EPG034_EjecucionPresupuesta!W18)</f>
        <v>0</v>
      </c>
      <c r="I18" s="29">
        <f>SUM([1]REP_EPG034_EjecucionPresupuesta!X18)</f>
        <v>2571736985</v>
      </c>
      <c r="J18" s="29">
        <f>SUM([1]REP_EPG034_EjecucionPresupuesta!Y18)</f>
        <v>2081721985</v>
      </c>
      <c r="K18" s="29">
        <f>SUM([1]REP_EPG034_EjecucionPresupuesta!AA18)</f>
        <v>2081721985</v>
      </c>
      <c r="L18" s="19">
        <f t="shared" si="1"/>
        <v>0.96681841541353386</v>
      </c>
      <c r="M18" s="19">
        <f t="shared" si="2"/>
        <v>0.78260225000000005</v>
      </c>
      <c r="N18" s="19">
        <f t="shared" si="3"/>
        <v>0.78260225000000005</v>
      </c>
    </row>
    <row r="19" spans="1:14" ht="21" x14ac:dyDescent="0.35">
      <c r="A19" s="16" t="s">
        <v>40</v>
      </c>
      <c r="B19" s="17" t="s">
        <v>20</v>
      </c>
      <c r="C19" s="17" t="s">
        <v>41</v>
      </c>
      <c r="D19" s="30">
        <v>11</v>
      </c>
      <c r="E19" s="16" t="s">
        <v>42</v>
      </c>
      <c r="F19" s="29">
        <f>SUM([1]REP_EPG034_EjecucionPresupuesta!T20:T22)</f>
        <v>5097215877</v>
      </c>
      <c r="G19" s="29">
        <f>SUM([1]REP_EPG034_EjecucionPresupuesta!V20:V22)</f>
        <v>5097215877</v>
      </c>
      <c r="H19" s="29">
        <f>SUM([1]REP_EPG034_EjecucionPresupuesta!W20:W22)</f>
        <v>0</v>
      </c>
      <c r="I19" s="29">
        <f>SUM([1]REP_EPG034_EjecucionPresupuesta!X20:X22)</f>
        <v>5097215877</v>
      </c>
      <c r="J19" s="29">
        <f>SUM([1]REP_EPG034_EjecucionPresupuesta!Y20:Y22)</f>
        <v>5097215877</v>
      </c>
      <c r="K19" s="29">
        <f>SUM([1]REP_EPG034_EjecucionPresupuesta!AA20:AA22)</f>
        <v>5097215877</v>
      </c>
      <c r="L19" s="19">
        <f t="shared" si="1"/>
        <v>1</v>
      </c>
      <c r="M19" s="19">
        <f t="shared" si="2"/>
        <v>1</v>
      </c>
      <c r="N19" s="19">
        <f t="shared" si="3"/>
        <v>1</v>
      </c>
    </row>
    <row r="20" spans="1:14" x14ac:dyDescent="0.35">
      <c r="A20" s="16" t="s">
        <v>43</v>
      </c>
      <c r="B20" s="17" t="s">
        <v>20</v>
      </c>
      <c r="C20" s="17" t="s">
        <v>21</v>
      </c>
      <c r="D20" s="30">
        <v>10</v>
      </c>
      <c r="E20" s="16" t="s">
        <v>23</v>
      </c>
      <c r="F20" s="29">
        <f>SUM([1]REP_EPG034_EjecucionPresupuesta!T19)</f>
        <v>47000000</v>
      </c>
      <c r="G20" s="29">
        <f>SUM([1]REP_EPG034_EjecucionPresupuesta!V19)</f>
        <v>42400000</v>
      </c>
      <c r="H20" s="29">
        <f>SUM([1]REP_EPG034_EjecucionPresupuesta!W19)</f>
        <v>4600000</v>
      </c>
      <c r="I20" s="29">
        <f>SUM([1]REP_EPG034_EjecucionPresupuesta!X19)</f>
        <v>1170650</v>
      </c>
      <c r="J20" s="29">
        <f>SUM([1]REP_EPG034_EjecucionPresupuesta!Y19)</f>
        <v>1170650</v>
      </c>
      <c r="K20" s="29">
        <f>SUM([1]REP_EPG034_EjecucionPresupuesta!AA19)</f>
        <v>1170650</v>
      </c>
      <c r="L20" s="19">
        <f t="shared" si="1"/>
        <v>2.4907446808510637E-2</v>
      </c>
      <c r="M20" s="19">
        <f t="shared" si="2"/>
        <v>2.4907446808510637E-2</v>
      </c>
      <c r="N20" s="19">
        <f t="shared" si="3"/>
        <v>2.4907446808510637E-2</v>
      </c>
    </row>
    <row r="21" spans="1:14" x14ac:dyDescent="0.35">
      <c r="A21" s="16" t="s">
        <v>44</v>
      </c>
      <c r="B21" s="17" t="s">
        <v>20</v>
      </c>
      <c r="C21" s="17" t="s">
        <v>21</v>
      </c>
      <c r="D21" s="30">
        <v>10</v>
      </c>
      <c r="E21" s="16" t="s">
        <v>23</v>
      </c>
      <c r="F21" s="29">
        <f>SUM([1]REP_EPG034_EjecucionPresupuesta!T23)</f>
        <v>166811598</v>
      </c>
      <c r="G21" s="29">
        <f>SUM([1]REP_EPG034_EjecucionPresupuesta!V23)</f>
        <v>118015000</v>
      </c>
      <c r="H21" s="29">
        <f>SUM([1]REP_EPG034_EjecucionPresupuesta!W23)</f>
        <v>48796598</v>
      </c>
      <c r="I21" s="29">
        <f>SUM([1]REP_EPG034_EjecucionPresupuesta!X23)</f>
        <v>48475468</v>
      </c>
      <c r="J21" s="29">
        <f>SUM([1]REP_EPG034_EjecucionPresupuesta!Y23)</f>
        <v>48475468</v>
      </c>
      <c r="K21" s="29">
        <f>SUM([1]REP_EPG034_EjecucionPresupuesta!AA23)</f>
        <v>48475468</v>
      </c>
      <c r="L21" s="19"/>
      <c r="M21" s="19"/>
      <c r="N21" s="19"/>
    </row>
    <row r="22" spans="1:14" ht="21" x14ac:dyDescent="0.35">
      <c r="A22" s="25" t="s">
        <v>45</v>
      </c>
      <c r="B22" s="26"/>
      <c r="C22" s="26"/>
      <c r="D22" s="26"/>
      <c r="E22" s="25"/>
      <c r="F22" s="28">
        <f>SUM(F18:F21)</f>
        <v>7971027475</v>
      </c>
      <c r="G22" s="28">
        <f>SUM(G18:G21)</f>
        <v>7917630877</v>
      </c>
      <c r="H22" s="28">
        <f>SUM(H18:H20)</f>
        <v>4600000</v>
      </c>
      <c r="I22" s="28">
        <f t="shared" ref="I22:K22" si="11">SUM(I18:I21)</f>
        <v>7718598980</v>
      </c>
      <c r="J22" s="28">
        <f t="shared" si="11"/>
        <v>7228583980</v>
      </c>
      <c r="K22" s="28">
        <f t="shared" si="11"/>
        <v>7228583980</v>
      </c>
      <c r="L22" s="23">
        <f t="shared" ref="L22:L29" si="12">+I22/F22</f>
        <v>0.96833174947750389</v>
      </c>
      <c r="M22" s="23">
        <f t="shared" ref="M22:M29" si="13">+J22/F22</f>
        <v>0.90685724050900973</v>
      </c>
      <c r="N22" s="23">
        <f t="shared" ref="N22:N29" si="14">+K22/F22</f>
        <v>0.90685724050900973</v>
      </c>
    </row>
    <row r="23" spans="1:14" x14ac:dyDescent="0.35">
      <c r="A23" s="16" t="s">
        <v>46</v>
      </c>
      <c r="B23" s="17" t="s">
        <v>20</v>
      </c>
      <c r="C23" s="17" t="s">
        <v>25</v>
      </c>
      <c r="D23" s="17" t="s">
        <v>41</v>
      </c>
      <c r="E23" s="16" t="s">
        <v>26</v>
      </c>
      <c r="F23" s="31">
        <f>SUM([1]REP_EPG034_EjecucionPresupuesta!T24)</f>
        <v>7809482693</v>
      </c>
      <c r="G23" s="31">
        <f>SUM([1]REP_EPG034_EjecucionPresupuesta!V24)</f>
        <v>3610711702</v>
      </c>
      <c r="H23" s="31">
        <f>SUM([1]REP_EPG034_EjecucionPresupuesta!W24)</f>
        <v>4198770991</v>
      </c>
      <c r="I23" s="31">
        <f>SUM([1]REP_EPG034_EjecucionPresupuesta!X24)</f>
        <v>3610711702</v>
      </c>
      <c r="J23" s="31">
        <f>SUM([1]REP_EPG034_EjecucionPresupuesta!Y24)</f>
        <v>3610711702</v>
      </c>
      <c r="K23" s="31">
        <f>SUM([1]REP_EPG034_EjecucionPresupuesta!AA24)</f>
        <v>3610711702</v>
      </c>
      <c r="L23" s="19">
        <f t="shared" si="12"/>
        <v>0.46234966436847957</v>
      </c>
      <c r="M23" s="19">
        <f t="shared" si="13"/>
        <v>0.46234966436847957</v>
      </c>
      <c r="N23" s="19">
        <f t="shared" si="14"/>
        <v>0.46234966436847957</v>
      </c>
    </row>
    <row r="24" spans="1:14" x14ac:dyDescent="0.35">
      <c r="A24" s="25" t="s">
        <v>47</v>
      </c>
      <c r="B24" s="26"/>
      <c r="C24" s="26"/>
      <c r="D24" s="26"/>
      <c r="E24" s="25"/>
      <c r="F24" s="28">
        <f t="shared" ref="F24:K24" si="15">SUM(F23:F23)</f>
        <v>7809482693</v>
      </c>
      <c r="G24" s="28">
        <f t="shared" si="15"/>
        <v>3610711702</v>
      </c>
      <c r="H24" s="28">
        <f t="shared" si="15"/>
        <v>4198770991</v>
      </c>
      <c r="I24" s="28">
        <f t="shared" si="15"/>
        <v>3610711702</v>
      </c>
      <c r="J24" s="28">
        <f t="shared" si="15"/>
        <v>3610711702</v>
      </c>
      <c r="K24" s="27">
        <f t="shared" si="15"/>
        <v>3610711702</v>
      </c>
      <c r="L24" s="23">
        <f t="shared" si="12"/>
        <v>0.46234966436847957</v>
      </c>
      <c r="M24" s="23">
        <f t="shared" si="13"/>
        <v>0.46234966436847957</v>
      </c>
      <c r="N24" s="23">
        <f t="shared" si="14"/>
        <v>0.46234966436847957</v>
      </c>
    </row>
    <row r="25" spans="1:14" x14ac:dyDescent="0.35">
      <c r="A25" s="25" t="s">
        <v>48</v>
      </c>
      <c r="B25" s="26"/>
      <c r="C25" s="26"/>
      <c r="D25" s="26"/>
      <c r="E25" s="25"/>
      <c r="F25" s="28">
        <f t="shared" ref="F25:K25" si="16">SUM(F26:F28)</f>
        <v>3000000000</v>
      </c>
      <c r="G25" s="28">
        <f t="shared" si="16"/>
        <v>2956988379</v>
      </c>
      <c r="H25" s="28">
        <f t="shared" si="16"/>
        <v>43011621</v>
      </c>
      <c r="I25" s="28">
        <f t="shared" si="16"/>
        <v>2942916912</v>
      </c>
      <c r="J25" s="28">
        <f t="shared" si="16"/>
        <v>575598525</v>
      </c>
      <c r="K25" s="27">
        <f t="shared" si="16"/>
        <v>575598525</v>
      </c>
      <c r="L25" s="23">
        <f t="shared" si="12"/>
        <v>0.98097230400000002</v>
      </c>
      <c r="M25" s="23">
        <f t="shared" si="13"/>
        <v>0.191866175</v>
      </c>
      <c r="N25" s="23">
        <f t="shared" si="14"/>
        <v>0.191866175</v>
      </c>
    </row>
    <row r="26" spans="1:14" ht="42" x14ac:dyDescent="0.35">
      <c r="A26" s="16" t="s">
        <v>49</v>
      </c>
      <c r="B26" s="17" t="s">
        <v>20</v>
      </c>
      <c r="C26" s="17" t="s">
        <v>25</v>
      </c>
      <c r="D26" s="30" t="s">
        <v>21</v>
      </c>
      <c r="E26" s="16" t="s">
        <v>26</v>
      </c>
      <c r="F26" s="24">
        <f>SUM([1]REP_EPG034_EjecucionPresupuesta!T25)</f>
        <v>2219781720</v>
      </c>
      <c r="G26" s="24">
        <f>SUM([1]REP_EPG034_EjecucionPresupuesta!V25)</f>
        <v>2219781720</v>
      </c>
      <c r="H26" s="24">
        <f>SUM([1]REP_EPG034_EjecucionPresupuesta!W25)</f>
        <v>0</v>
      </c>
      <c r="I26" s="24">
        <f>SUM([1]REP_EPG034_EjecucionPresupuesta!X25)</f>
        <v>2219781720</v>
      </c>
      <c r="J26" s="24">
        <f>SUM([1]REP_EPG034_EjecucionPresupuesta!Y25)</f>
        <v>0</v>
      </c>
      <c r="K26" s="24">
        <f>SUM([1]REP_EPG034_EjecucionPresupuesta!AA25)</f>
        <v>0</v>
      </c>
      <c r="L26" s="19">
        <f t="shared" si="12"/>
        <v>1</v>
      </c>
      <c r="M26" s="19">
        <f t="shared" si="13"/>
        <v>0</v>
      </c>
      <c r="N26" s="19">
        <f t="shared" si="14"/>
        <v>0</v>
      </c>
    </row>
    <row r="27" spans="1:14" ht="21" x14ac:dyDescent="0.35">
      <c r="A27" s="16" t="s">
        <v>50</v>
      </c>
      <c r="B27" s="17" t="s">
        <v>20</v>
      </c>
      <c r="C27" s="17" t="s">
        <v>25</v>
      </c>
      <c r="D27" s="30" t="s">
        <v>21</v>
      </c>
      <c r="E27" s="16" t="s">
        <v>26</v>
      </c>
      <c r="F27" s="24">
        <f>SUM([1]REP_EPG034_EjecucionPresupuesta!T26)</f>
        <v>128094175</v>
      </c>
      <c r="G27" s="24">
        <f>SUM([1]REP_EPG034_EjecucionPresupuesta!V26)</f>
        <v>128050000</v>
      </c>
      <c r="H27" s="24">
        <f>SUM([1]REP_EPG034_EjecucionPresupuesta!W26)</f>
        <v>44175</v>
      </c>
      <c r="I27" s="24">
        <f>SUM([1]REP_EPG034_EjecucionPresupuesta!X26)</f>
        <v>128050000</v>
      </c>
      <c r="J27" s="24">
        <f>SUM([1]REP_EPG034_EjecucionPresupuesta!Y26)</f>
        <v>0</v>
      </c>
      <c r="K27" s="24">
        <f>SUM([1]REP_EPG034_EjecucionPresupuesta!AA26)</f>
        <v>0</v>
      </c>
      <c r="L27" s="19">
        <f t="shared" si="12"/>
        <v>0.99965513654309412</v>
      </c>
      <c r="M27" s="19">
        <f t="shared" si="13"/>
        <v>0</v>
      </c>
      <c r="N27" s="19">
        <f t="shared" si="14"/>
        <v>0</v>
      </c>
    </row>
    <row r="28" spans="1:14" ht="21" x14ac:dyDescent="0.35">
      <c r="A28" s="16" t="s">
        <v>50</v>
      </c>
      <c r="B28" s="17" t="s">
        <v>20</v>
      </c>
      <c r="C28" s="17" t="s">
        <v>25</v>
      </c>
      <c r="D28" s="30" t="s">
        <v>21</v>
      </c>
      <c r="E28" s="16" t="s">
        <v>26</v>
      </c>
      <c r="F28" s="24">
        <f>SUM([1]REP_EPG034_EjecucionPresupuesta!T27)</f>
        <v>652124105</v>
      </c>
      <c r="G28" s="24">
        <f>SUM([1]REP_EPG034_EjecucionPresupuesta!V27)</f>
        <v>609156659</v>
      </c>
      <c r="H28" s="24">
        <f>SUM([1]REP_EPG034_EjecucionPresupuesta!W27)</f>
        <v>42967446</v>
      </c>
      <c r="I28" s="24">
        <f>SUM([1]REP_EPG034_EjecucionPresupuesta!X27)</f>
        <v>595085192</v>
      </c>
      <c r="J28" s="24">
        <f>SUM([1]REP_EPG034_EjecucionPresupuesta!Y27)</f>
        <v>575598525</v>
      </c>
      <c r="K28" s="24">
        <f>SUM([1]REP_EPG034_EjecucionPresupuesta!AA27)</f>
        <v>575598525</v>
      </c>
      <c r="L28" s="19">
        <f t="shared" si="12"/>
        <v>0.91253365339102133</v>
      </c>
      <c r="M28" s="19">
        <f t="shared" si="13"/>
        <v>0.8826518151786461</v>
      </c>
      <c r="N28" s="19">
        <f t="shared" si="14"/>
        <v>0.8826518151786461</v>
      </c>
    </row>
    <row r="29" spans="1:14" x14ac:dyDescent="0.35">
      <c r="A29" s="32" t="s">
        <v>51</v>
      </c>
      <c r="B29" s="33"/>
      <c r="C29" s="33"/>
      <c r="D29" s="33"/>
      <c r="E29" s="34"/>
      <c r="F29" s="35">
        <f t="shared" ref="F29:K29" si="17">F8+F24+F25</f>
        <v>3149266362813</v>
      </c>
      <c r="G29" s="35">
        <f t="shared" si="17"/>
        <v>3113170150680.96</v>
      </c>
      <c r="H29" s="35">
        <f t="shared" si="17"/>
        <v>36096212132.040001</v>
      </c>
      <c r="I29" s="35">
        <f t="shared" si="17"/>
        <v>3093813316283.6001</v>
      </c>
      <c r="J29" s="35">
        <f t="shared" si="17"/>
        <v>2656293587192.6499</v>
      </c>
      <c r="K29" s="35">
        <f t="shared" si="17"/>
        <v>2655666097832.6499</v>
      </c>
      <c r="L29" s="36">
        <f t="shared" si="12"/>
        <v>0.98239175727267858</v>
      </c>
      <c r="M29" s="36">
        <f t="shared" si="13"/>
        <v>0.84346424886715043</v>
      </c>
      <c r="N29" s="36">
        <f t="shared" si="14"/>
        <v>0.84326499949040368</v>
      </c>
    </row>
    <row r="30" spans="1:14" x14ac:dyDescent="0.35">
      <c r="F30" s="37"/>
      <c r="G30" s="38"/>
      <c r="H30" s="39"/>
      <c r="I30" s="38"/>
      <c r="K30" s="37"/>
      <c r="L30" s="40"/>
    </row>
    <row r="31" spans="1:14" x14ac:dyDescent="0.35">
      <c r="F31" s="41"/>
      <c r="G31" s="41"/>
      <c r="H31" s="41"/>
      <c r="I31" s="41"/>
      <c r="J31" s="41"/>
      <c r="K31" s="41"/>
      <c r="L31" s="41"/>
    </row>
    <row r="32" spans="1:14" x14ac:dyDescent="0.35">
      <c r="G32" s="42"/>
      <c r="H32" s="42"/>
      <c r="I32" s="37"/>
      <c r="J32" s="42"/>
    </row>
    <row r="33" spans="9:11" x14ac:dyDescent="0.35">
      <c r="I33" s="38"/>
      <c r="K33" s="37"/>
    </row>
  </sheetData>
  <mergeCells count="6">
    <mergeCell ref="A1:N1"/>
    <mergeCell ref="A2:N2"/>
    <mergeCell ref="A3:E3"/>
    <mergeCell ref="F3:K3"/>
    <mergeCell ref="L3:N3"/>
    <mergeCell ref="A29:E2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A 31 DICIEMBRE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Andrea Pinzon Arredondo</dc:creator>
  <cp:lastModifiedBy>Vanessa Andrea Pinzon Arredondo</cp:lastModifiedBy>
  <dcterms:created xsi:type="dcterms:W3CDTF">2026-01-23T16:10:52Z</dcterms:created>
  <dcterms:modified xsi:type="dcterms:W3CDTF">2026-01-23T16:12:54Z</dcterms:modified>
</cp:coreProperties>
</file>